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9095" windowHeight="11985"/>
  </bookViews>
  <sheets>
    <sheet name="Plan1" sheetId="1" r:id="rId1"/>
    <sheet name="Plan2" sheetId="2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N50" i="1"/>
  <c r="N46"/>
  <c r="N41"/>
  <c r="M41"/>
  <c r="N40"/>
  <c r="N4"/>
  <c r="M37"/>
  <c r="M35"/>
  <c r="M12"/>
  <c r="M5"/>
  <c r="L5"/>
  <c r="L4"/>
  <c r="K12"/>
  <c r="K5"/>
  <c r="N28"/>
  <c r="J5"/>
  <c r="I12"/>
  <c r="I5"/>
  <c r="H12"/>
  <c r="H5"/>
  <c r="N6"/>
  <c r="H46"/>
  <c r="I46"/>
  <c r="J46"/>
  <c r="K46"/>
  <c r="L46"/>
  <c r="M46"/>
  <c r="H41"/>
  <c r="I41"/>
  <c r="J41"/>
  <c r="K41"/>
  <c r="L41"/>
  <c r="H37"/>
  <c r="I37"/>
  <c r="J37"/>
  <c r="K37"/>
  <c r="L37"/>
  <c r="H35"/>
  <c r="I35"/>
  <c r="J35"/>
  <c r="K35"/>
  <c r="L35"/>
  <c r="J12"/>
  <c r="L12"/>
  <c r="G39"/>
  <c r="G37" s="1"/>
  <c r="G46"/>
  <c r="G41"/>
  <c r="G35"/>
  <c r="G12"/>
  <c r="G5"/>
  <c r="F46"/>
  <c r="F41"/>
  <c r="F39"/>
  <c r="F37" s="1"/>
  <c r="N25"/>
  <c r="N21"/>
  <c r="F35"/>
  <c r="F12"/>
  <c r="F5"/>
  <c r="D5"/>
  <c r="C46"/>
  <c r="C41"/>
  <c r="C37"/>
  <c r="C35"/>
  <c r="C12"/>
  <c r="D12"/>
  <c r="C5"/>
  <c r="E5"/>
  <c r="N36"/>
  <c r="N38"/>
  <c r="N23"/>
  <c r="N30"/>
  <c r="E46"/>
  <c r="E39"/>
  <c r="E35"/>
  <c r="D46"/>
  <c r="D41"/>
  <c r="D37"/>
  <c r="D35"/>
  <c r="N16"/>
  <c r="B46"/>
  <c r="B41"/>
  <c r="B37"/>
  <c r="B35"/>
  <c r="B12"/>
  <c r="B50" s="1"/>
  <c r="B5"/>
  <c r="L40" l="1"/>
  <c r="L50" s="1"/>
  <c r="C40"/>
  <c r="D4" s="1"/>
  <c r="D50" s="1"/>
  <c r="E37"/>
  <c r="N5"/>
  <c r="O6" s="1"/>
  <c r="N37"/>
  <c r="N35"/>
  <c r="E41"/>
  <c r="E12"/>
  <c r="B40"/>
  <c r="C4" s="1"/>
  <c r="C50" s="1"/>
  <c r="N26"/>
  <c r="N7"/>
  <c r="N8"/>
  <c r="N9"/>
  <c r="N10"/>
  <c r="N11"/>
  <c r="N13"/>
  <c r="N14"/>
  <c r="N15"/>
  <c r="N17"/>
  <c r="N18"/>
  <c r="N19"/>
  <c r="N20"/>
  <c r="N22"/>
  <c r="N24"/>
  <c r="N27"/>
  <c r="N29"/>
  <c r="N31"/>
  <c r="N32"/>
  <c r="N33"/>
  <c r="N34"/>
  <c r="M4" l="1"/>
  <c r="M40" s="1"/>
  <c r="M50" s="1"/>
  <c r="D40"/>
  <c r="E4" s="1"/>
  <c r="E40" s="1"/>
  <c r="F4" s="1"/>
  <c r="F40" s="1"/>
  <c r="N12"/>
  <c r="O9"/>
  <c r="O11"/>
  <c r="O7"/>
  <c r="O10"/>
  <c r="O8"/>
  <c r="O25" l="1"/>
  <c r="O28"/>
  <c r="G4"/>
  <c r="G40" s="1"/>
  <c r="F50"/>
  <c r="O16"/>
  <c r="O21"/>
  <c r="E50"/>
  <c r="O27"/>
  <c r="O29"/>
  <c r="O17"/>
  <c r="O20"/>
  <c r="O34"/>
  <c r="O22"/>
  <c r="O33"/>
  <c r="O23"/>
  <c r="O18"/>
  <c r="O24"/>
  <c r="O31"/>
  <c r="O14"/>
  <c r="O19"/>
  <c r="O26"/>
  <c r="O32"/>
  <c r="O15"/>
  <c r="O13"/>
  <c r="O30"/>
  <c r="G50" l="1"/>
  <c r="H4"/>
  <c r="H40" s="1"/>
  <c r="H50" l="1"/>
  <c r="I4"/>
  <c r="I40" s="1"/>
  <c r="I50" l="1"/>
  <c r="J4"/>
  <c r="J40" s="1"/>
  <c r="J50" l="1"/>
  <c r="K4"/>
  <c r="K40" s="1"/>
  <c r="K50" s="1"/>
</calcChain>
</file>

<file path=xl/sharedStrings.xml><?xml version="1.0" encoding="utf-8"?>
<sst xmlns="http://schemas.openxmlformats.org/spreadsheetml/2006/main" count="65" uniqueCount="64">
  <si>
    <t>( + ) RECEITA</t>
  </si>
  <si>
    <t>Cota de Receita Recebida</t>
  </si>
  <si>
    <t>Indenizações e Restituições</t>
  </si>
  <si>
    <t>Rendimento de Aplicações Financeiras</t>
  </si>
  <si>
    <t>Repasse recebido do IPREV</t>
  </si>
  <si>
    <t>( - )  DESPESAS PAGAS</t>
  </si>
  <si>
    <t>Abono Alimentação</t>
  </si>
  <si>
    <t>Adiantamentos</t>
  </si>
  <si>
    <t>Auxílio Creche</t>
  </si>
  <si>
    <t>Bolsistas</t>
  </si>
  <si>
    <t>Décimo Terceiro Salário</t>
  </si>
  <si>
    <t>Despesas de Capital</t>
  </si>
  <si>
    <t>Despesas de Exercícios Anteriores</t>
  </si>
  <si>
    <t>Férias</t>
  </si>
  <si>
    <t>Folha de Pagamento</t>
  </si>
  <si>
    <t>Obrigações Patronais</t>
  </si>
  <si>
    <t>Outras despesas de custeio</t>
  </si>
  <si>
    <t>Repasse Previdência concedido p/ cobertura do déficit</t>
  </si>
  <si>
    <t>Ressarcimento de Despesas de Pessoal Requisitado</t>
  </si>
  <si>
    <t>Restos a Pagar</t>
  </si>
  <si>
    <t>Serviços de Conservação, Limpeza, Copa e Segurança</t>
  </si>
  <si>
    <t>( + ) RECEITAS EXTRA-ORÇAMENTÁRIAS</t>
  </si>
  <si>
    <t>Consignações</t>
  </si>
  <si>
    <t>( - )  DESPESAS EXTRA-ORÇAMENTÁRIAS</t>
  </si>
  <si>
    <t>( - )  PROVISÕES FINANCEIRAS (EXTRACONTÁBEIS)</t>
  </si>
  <si>
    <t>Provisões/equipamentos e outros materiais</t>
  </si>
  <si>
    <t>Provisões/folha de pessoal: férias</t>
  </si>
  <si>
    <t>Provisões/obra: edificação e reformas</t>
  </si>
  <si>
    <t>( - )  OUTRAS DESPESAS</t>
  </si>
  <si>
    <t>Saldo de consignações do mês/exercícios anteriores</t>
  </si>
  <si>
    <t>Saldo de DDO a pagar</t>
  </si>
  <si>
    <t>Saldo de recursos vinculados/convênios - PROMOEX</t>
  </si>
  <si>
    <t>CONTAS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</si>
  <si>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</si>
  <si>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</si>
  <si>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</si>
  <si>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</si>
  <si>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</si>
  <si>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</si>
  <si>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</si>
  <si>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</si>
  <si>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</si>
  <si>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</si>
  <si>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</si>
  <si>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%</t>
  </si>
  <si>
    <t xml:space="preserve">                               SALDO DO MÊS ANTERIOR</t>
  </si>
  <si>
    <t>Fundo Social e SEITEC</t>
  </si>
  <si>
    <t>Obra</t>
  </si>
  <si>
    <t>Despesas de Diversas Origens</t>
  </si>
  <si>
    <t xml:space="preserve">Em R$ </t>
  </si>
  <si>
    <t>( = )  SALDO FINANCEIRO DO MÊS</t>
  </si>
  <si>
    <t xml:space="preserve"> (=) DISPONIBILIDADE LÍQUIDA DO MÊS</t>
  </si>
  <si>
    <t>Auxílio Moradia</t>
  </si>
  <si>
    <t>Férias Indenizadas</t>
  </si>
  <si>
    <t>Pessoal Militar</t>
  </si>
  <si>
    <t>Provisões/folha de pessoal: 13º e atrasados</t>
  </si>
  <si>
    <t>JAN</t>
  </si>
  <si>
    <t>FEV</t>
  </si>
  <si>
    <t>FONTE: Diretoria de Administração e Finanças - DAF</t>
  </si>
  <si>
    <t xml:space="preserve">TABELA 12 - FLUXO FINANCEIRO: RECEITAS, DESPESAS E DISPONIBILIDADES </t>
  </si>
  <si>
    <t>Devolução saldo Convênio PROMOEX</t>
  </si>
  <si>
    <t>Indenização Auxílio-Saúde</t>
  </si>
  <si>
    <t>Alienação Conta Mov. TCE com o Banco do Brasil</t>
  </si>
  <si>
    <t>Outras despesas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</si>
</sst>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0.0"/>
    <numFmt numFmtId="165" formatCode="#,##0.00_ ;\-#,##0.00\ 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800000"/>
      <name val="Arial"/>
      <family val="2"/>
    </font>
    <font>
      <sz val="9"/>
      <color rgb="FF000000"/>
      <name val="Arial"/>
      <family val="2"/>
    </font>
    <font>
      <b/>
      <sz val="8"/>
      <color rgb="FF800000"/>
      <name val="Arial"/>
      <family val="2"/>
    </font>
    <font>
      <b/>
      <sz val="8"/>
      <color rgb="FF000000"/>
      <name val="Calibri"/>
      <family val="2"/>
    </font>
    <font>
      <b/>
      <sz val="8"/>
      <color rgb="FF000000"/>
      <name val="Arial"/>
      <family val="2"/>
    </font>
    <font>
      <sz val="8"/>
      <color rgb="FF000000"/>
      <name val="Calibri"/>
      <family val="2"/>
    </font>
    <font>
      <sz val="8"/>
      <color rgb="FF000000"/>
      <name val="Arial"/>
      <family val="2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5"/>
      <name val="Times New Roman"/>
      <family val="1"/>
    </font>
    <font>
      <sz val="8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thin">
        <color rgb="FFFF0000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0" fillId="0" borderId="0"/>
  </cellStyleXfs>
  <cellXfs count="67">
    <xf numFmtId="0" fontId="0" fillId="0" borderId="0" xfId="0"/>
    <xf numFmtId="0" fontId="3" fillId="0" borderId="4" xfId="0" applyFont="1" applyBorder="1" applyAlignment="1">
      <alignment horizontal="left" vertical="center" wrapText="1"/>
    </xf>
    <xf numFmtId="4" fontId="8" fillId="0" borderId="5" xfId="0" applyNumberFormat="1" applyFont="1" applyBorder="1" applyAlignment="1">
      <alignment horizontal="right" wrapText="1"/>
    </xf>
    <xf numFmtId="4" fontId="8" fillId="0" borderId="6" xfId="0" applyNumberFormat="1" applyFont="1" applyBorder="1" applyAlignment="1">
      <alignment horizontal="right" wrapText="1"/>
    </xf>
    <xf numFmtId="4" fontId="7" fillId="0" borderId="5" xfId="0" applyNumberFormat="1" applyFont="1" applyFill="1" applyBorder="1" applyAlignment="1">
      <alignment horizontal="right" wrapText="1"/>
    </xf>
    <xf numFmtId="4" fontId="7" fillId="0" borderId="6" xfId="0" applyNumberFormat="1" applyFont="1" applyFill="1" applyBorder="1" applyAlignment="1">
      <alignment horizontal="right" wrapText="1"/>
    </xf>
    <xf numFmtId="0" fontId="2" fillId="0" borderId="4" xfId="0" applyFont="1" applyBorder="1" applyAlignment="1">
      <alignment vertical="center" wrapText="1"/>
    </xf>
    <xf numFmtId="43" fontId="5" fillId="0" borderId="5" xfId="1" applyFont="1" applyBorder="1" applyAlignment="1">
      <alignment horizontal="right" wrapText="1"/>
    </xf>
    <xf numFmtId="4" fontId="6" fillId="0" borderId="6" xfId="0" applyNumberFormat="1" applyFont="1" applyBorder="1" applyAlignment="1">
      <alignment horizontal="right" wrapText="1"/>
    </xf>
    <xf numFmtId="164" fontId="0" fillId="0" borderId="0" xfId="0" applyNumberFormat="1"/>
    <xf numFmtId="0" fontId="2" fillId="3" borderId="1" xfId="0" applyFont="1" applyFill="1" applyBorder="1" applyAlignment="1">
      <alignment vertical="center" wrapText="1"/>
    </xf>
    <xf numFmtId="43" fontId="5" fillId="3" borderId="2" xfId="1" applyFont="1" applyFill="1" applyBorder="1" applyAlignment="1">
      <alignment horizontal="right" wrapText="1"/>
    </xf>
    <xf numFmtId="4" fontId="6" fillId="3" borderId="3" xfId="0" applyNumberFormat="1" applyFont="1" applyFill="1" applyBorder="1" applyAlignment="1">
      <alignment horizontal="right" wrapText="1"/>
    </xf>
    <xf numFmtId="0" fontId="3" fillId="3" borderId="4" xfId="0" applyFont="1" applyFill="1" applyBorder="1" applyAlignment="1">
      <alignment horizontal="left" vertical="center" wrapText="1"/>
    </xf>
    <xf numFmtId="4" fontId="8" fillId="3" borderId="5" xfId="0" applyNumberFormat="1" applyFont="1" applyFill="1" applyBorder="1" applyAlignment="1">
      <alignment horizontal="right" wrapText="1"/>
    </xf>
    <xf numFmtId="4" fontId="8" fillId="3" borderId="6" xfId="0" applyNumberFormat="1" applyFont="1" applyFill="1" applyBorder="1" applyAlignment="1">
      <alignment horizontal="right" wrapText="1"/>
    </xf>
    <xf numFmtId="4" fontId="7" fillId="3" borderId="6" xfId="0" applyNumberFormat="1" applyFont="1" applyFill="1" applyBorder="1" applyAlignment="1">
      <alignment horizontal="right" wrapText="1"/>
    </xf>
    <xf numFmtId="0" fontId="2" fillId="2" borderId="1" xfId="0" applyFont="1" applyFill="1" applyBorder="1" applyAlignment="1">
      <alignment wrapText="1"/>
    </xf>
    <xf numFmtId="43" fontId="4" fillId="2" borderId="2" xfId="1" applyFont="1" applyFill="1" applyBorder="1" applyAlignment="1">
      <alignment wrapText="1"/>
    </xf>
    <xf numFmtId="43" fontId="4" fillId="2" borderId="3" xfId="1" applyFont="1" applyFill="1" applyBorder="1" applyAlignment="1">
      <alignment wrapText="1"/>
    </xf>
    <xf numFmtId="0" fontId="0" fillId="0" borderId="0" xfId="0" applyAlignment="1">
      <alignment horizontal="center"/>
    </xf>
    <xf numFmtId="0" fontId="2" fillId="4" borderId="4" xfId="0" applyFont="1" applyFill="1" applyBorder="1" applyAlignment="1">
      <alignment vertical="center" wrapText="1"/>
    </xf>
    <xf numFmtId="43" fontId="5" fillId="4" borderId="5" xfId="1" applyFont="1" applyFill="1" applyBorder="1" applyAlignment="1">
      <alignment horizontal="right" wrapText="1"/>
    </xf>
    <xf numFmtId="4" fontId="6" fillId="4" borderId="6" xfId="0" applyNumberFormat="1" applyFont="1" applyFill="1" applyBorder="1" applyAlignment="1">
      <alignment horizontal="right" wrapText="1"/>
    </xf>
    <xf numFmtId="0" fontId="3" fillId="4" borderId="4" xfId="0" applyFont="1" applyFill="1" applyBorder="1" applyAlignment="1">
      <alignment horizontal="left" vertical="center" wrapText="1"/>
    </xf>
    <xf numFmtId="4" fontId="8" fillId="4" borderId="5" xfId="0" applyNumberFormat="1" applyFont="1" applyFill="1" applyBorder="1" applyAlignment="1">
      <alignment horizontal="right" wrapText="1"/>
    </xf>
    <xf numFmtId="4" fontId="8" fillId="4" borderId="6" xfId="0" applyNumberFormat="1" applyFont="1" applyFill="1" applyBorder="1" applyAlignment="1">
      <alignment horizontal="right" wrapText="1"/>
    </xf>
    <xf numFmtId="0" fontId="2" fillId="5" borderId="4" xfId="0" applyFont="1" applyFill="1" applyBorder="1" applyAlignment="1">
      <alignment vertical="center" wrapText="1"/>
    </xf>
    <xf numFmtId="43" fontId="5" fillId="5" borderId="5" xfId="1" applyFont="1" applyFill="1" applyBorder="1" applyAlignment="1">
      <alignment horizontal="right" wrapText="1"/>
    </xf>
    <xf numFmtId="4" fontId="6" fillId="5" borderId="6" xfId="0" applyNumberFormat="1" applyFont="1" applyFill="1" applyBorder="1" applyAlignment="1">
      <alignment horizontal="right" wrapText="1"/>
    </xf>
    <xf numFmtId="0" fontId="3" fillId="5" borderId="4" xfId="0" applyFont="1" applyFill="1" applyBorder="1" applyAlignment="1">
      <alignment horizontal="left" vertical="center" wrapText="1"/>
    </xf>
    <xf numFmtId="4" fontId="8" fillId="5" borderId="5" xfId="0" applyNumberFormat="1" applyFont="1" applyFill="1" applyBorder="1" applyAlignment="1">
      <alignment horizontal="right" wrapText="1"/>
    </xf>
    <xf numFmtId="4" fontId="8" fillId="5" borderId="6" xfId="0" applyNumberFormat="1" applyFont="1" applyFill="1" applyBorder="1" applyAlignment="1">
      <alignment horizontal="right" wrapText="1"/>
    </xf>
    <xf numFmtId="4" fontId="7" fillId="5" borderId="6" xfId="0" applyNumberFormat="1" applyFont="1" applyFill="1" applyBorder="1" applyAlignment="1">
      <alignment horizontal="right" wrapText="1"/>
    </xf>
    <xf numFmtId="0" fontId="2" fillId="2" borderId="4" xfId="0" applyFont="1" applyFill="1" applyBorder="1" applyAlignment="1">
      <alignment vertical="center" wrapText="1"/>
    </xf>
    <xf numFmtId="4" fontId="5" fillId="2" borderId="5" xfId="0" applyNumberFormat="1" applyFont="1" applyFill="1" applyBorder="1" applyAlignment="1">
      <alignment horizontal="right" vertical="center" wrapText="1"/>
    </xf>
    <xf numFmtId="4" fontId="7" fillId="2" borderId="5" xfId="0" applyNumberFormat="1" applyFont="1" applyFill="1" applyBorder="1" applyAlignment="1">
      <alignment horizontal="right" wrapText="1"/>
    </xf>
    <xf numFmtId="0" fontId="11" fillId="0" borderId="0" xfId="2" applyFont="1"/>
    <xf numFmtId="0" fontId="2" fillId="8" borderId="4" xfId="0" applyFont="1" applyFill="1" applyBorder="1" applyAlignment="1">
      <alignment vertical="center" wrapText="1"/>
    </xf>
    <xf numFmtId="43" fontId="5" fillId="8" borderId="5" xfId="1" applyFont="1" applyFill="1" applyBorder="1" applyAlignment="1">
      <alignment horizontal="right" wrapText="1"/>
    </xf>
    <xf numFmtId="4" fontId="6" fillId="8" borderId="6" xfId="0" applyNumberFormat="1" applyFont="1" applyFill="1" applyBorder="1" applyAlignment="1">
      <alignment horizontal="right" wrapText="1"/>
    </xf>
    <xf numFmtId="0" fontId="3" fillId="8" borderId="4" xfId="0" applyFont="1" applyFill="1" applyBorder="1" applyAlignment="1">
      <alignment horizontal="left" vertical="center" wrapText="1"/>
    </xf>
    <xf numFmtId="4" fontId="8" fillId="8" borderId="5" xfId="0" applyNumberFormat="1" applyFont="1" applyFill="1" applyBorder="1" applyAlignment="1">
      <alignment horizontal="right" wrapText="1"/>
    </xf>
    <xf numFmtId="4" fontId="8" fillId="8" borderId="6" xfId="0" applyNumberFormat="1" applyFont="1" applyFill="1" applyBorder="1" applyAlignment="1">
      <alignment horizontal="right" wrapText="1"/>
    </xf>
    <xf numFmtId="4" fontId="7" fillId="8" borderId="6" xfId="0" applyNumberFormat="1" applyFont="1" applyFill="1" applyBorder="1" applyAlignment="1">
      <alignment horizontal="right" wrapText="1"/>
    </xf>
    <xf numFmtId="0" fontId="2" fillId="7" borderId="8" xfId="0" applyFont="1" applyFill="1" applyBorder="1" applyAlignment="1">
      <alignment horizontal="center" vertical="center" wrapText="1"/>
    </xf>
    <xf numFmtId="43" fontId="4" fillId="7" borderId="9" xfId="1" applyFont="1" applyFill="1" applyBorder="1" applyAlignment="1">
      <alignment horizontal="center" vertical="center" wrapText="1"/>
    </xf>
    <xf numFmtId="43" fontId="4" fillId="7" borderId="10" xfId="1" applyFont="1" applyFill="1" applyBorder="1" applyAlignment="1">
      <alignment horizontal="center" vertical="center" wrapText="1"/>
    </xf>
    <xf numFmtId="0" fontId="2" fillId="9" borderId="4" xfId="0" applyFont="1" applyFill="1" applyBorder="1" applyAlignment="1">
      <alignment horizontal="left" vertical="center" wrapText="1"/>
    </xf>
    <xf numFmtId="43" fontId="5" fillId="9" borderId="5" xfId="1" applyFont="1" applyFill="1" applyBorder="1" applyAlignment="1">
      <alignment horizontal="right" vertical="center" wrapText="1"/>
    </xf>
    <xf numFmtId="4" fontId="6" fillId="9" borderId="6" xfId="0" applyNumberFormat="1" applyFont="1" applyFill="1" applyBorder="1" applyAlignment="1">
      <alignment horizontal="right" wrapText="1"/>
    </xf>
    <xf numFmtId="43" fontId="8" fillId="3" borderId="5" xfId="1" applyFont="1" applyFill="1" applyBorder="1" applyAlignment="1">
      <alignment horizontal="right" wrapText="1"/>
    </xf>
    <xf numFmtId="43" fontId="6" fillId="3" borderId="2" xfId="1" applyFont="1" applyFill="1" applyBorder="1" applyAlignment="1">
      <alignment horizontal="right" wrapText="1"/>
    </xf>
    <xf numFmtId="43" fontId="6" fillId="8" borderId="5" xfId="1" applyFont="1" applyFill="1" applyBorder="1" applyAlignment="1">
      <alignment horizontal="right" wrapText="1"/>
    </xf>
    <xf numFmtId="43" fontId="8" fillId="8" borderId="5" xfId="1" applyFont="1" applyFill="1" applyBorder="1" applyAlignment="1">
      <alignment horizontal="right" wrapText="1"/>
    </xf>
    <xf numFmtId="165" fontId="8" fillId="8" borderId="5" xfId="1" applyNumberFormat="1" applyFont="1" applyFill="1" applyBorder="1" applyAlignment="1">
      <alignment horizontal="right" wrapText="1"/>
    </xf>
    <xf numFmtId="43" fontId="6" fillId="4" borderId="5" xfId="1" applyFont="1" applyFill="1" applyBorder="1" applyAlignment="1">
      <alignment horizontal="right" wrapText="1"/>
    </xf>
    <xf numFmtId="43" fontId="8" fillId="4" borderId="5" xfId="1" applyFont="1" applyFill="1" applyBorder="1" applyAlignment="1">
      <alignment horizontal="right" wrapText="1"/>
    </xf>
    <xf numFmtId="43" fontId="6" fillId="5" borderId="5" xfId="1" applyFont="1" applyFill="1" applyBorder="1" applyAlignment="1">
      <alignment horizontal="right" wrapText="1"/>
    </xf>
    <xf numFmtId="43" fontId="8" fillId="5" borderId="5" xfId="1" applyFont="1" applyFill="1" applyBorder="1" applyAlignment="1">
      <alignment horizontal="right" wrapText="1"/>
    </xf>
    <xf numFmtId="4" fontId="6" fillId="2" borderId="5" xfId="0" applyNumberFormat="1" applyFont="1" applyFill="1" applyBorder="1" applyAlignment="1">
      <alignment horizontal="right" vertical="center" wrapText="1"/>
    </xf>
    <xf numFmtId="43" fontId="6" fillId="0" borderId="5" xfId="1" applyFont="1" applyBorder="1" applyAlignment="1">
      <alignment horizontal="right" wrapText="1"/>
    </xf>
    <xf numFmtId="43" fontId="8" fillId="0" borderId="5" xfId="1" applyFont="1" applyBorder="1" applyAlignment="1">
      <alignment horizontal="right" wrapText="1"/>
    </xf>
    <xf numFmtId="165" fontId="8" fillId="0" borderId="5" xfId="1" applyNumberFormat="1" applyFont="1" applyBorder="1" applyAlignment="1">
      <alignment horizontal="right" wrapText="1"/>
    </xf>
    <xf numFmtId="43" fontId="6" fillId="9" borderId="5" xfId="1" applyFont="1" applyFill="1" applyBorder="1" applyAlignment="1">
      <alignment horizontal="right" vertical="center" wrapText="1"/>
    </xf>
    <xf numFmtId="0" fontId="9" fillId="6" borderId="7" xfId="0" applyFont="1" applyFill="1" applyBorder="1" applyAlignment="1">
      <alignment horizontal="center" vertical="center"/>
    </xf>
    <xf numFmtId="0" fontId="12" fillId="0" borderId="11" xfId="0" applyFont="1" applyBorder="1" applyAlignment="1">
      <alignment horizontal="left"/>
    </xf>
  </cellXfs>
  <cellStyles count="3">
    <cellStyle name="Normal" xfId="0" builtinId="0"/>
    <cellStyle name="Normal 2" xfId="2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1"/>
  <sheetViews>
    <sheetView tabSelected="1" zoomScaleNormal="100" workbookViewId="0">
      <pane xSplit="1" ySplit="4" topLeftCell="C26" activePane="bottomRight" state="frozen"/>
      <selection pane="topRight" activeCell="B1" sqref="B1"/>
      <selection pane="bottomLeft" activeCell="A5" sqref="A5"/>
      <selection pane="bottomRight" activeCell="A51" sqref="A51:O51"/>
    </sheetView>
  </sheetViews>
  <sheetFormatPr defaultRowHeight="15"/>
  <cols>
    <col min="1" max="1" width="44.140625" customWidth="1"/>
    <col min="2" max="2" width="11.7109375" bestFit="1" customWidth="1"/>
    <col min="3" max="3" width="11.7109375" customWidth="1"/>
    <col min="4" max="4" width="11.7109375" bestFit="1" customWidth="1"/>
    <col min="5" max="5" width="13.85546875" bestFit="1" customWidth="1"/>
    <col min="6" max="10" width="11.7109375" bestFit="1" customWidth="1"/>
    <col min="11" max="12" width="12.7109375" bestFit="1" customWidth="1"/>
    <col min="13" max="13" width="12.5703125" bestFit="1" customWidth="1"/>
    <col min="14" max="14" width="13.140625" customWidth="1"/>
    <col min="15" max="15" width="5.7109375" bestFit="1" customWidth="1"/>
  </cols>
  <sheetData>
    <row r="1" spans="1:15">
      <c r="N1" s="20" t="s">
        <v>49</v>
      </c>
    </row>
    <row r="2" spans="1:15" s="37" customFormat="1" ht="30" customHeight="1" thickBot="1">
      <c r="A2" s="65" t="s">
        <v>59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15" ht="15.75" thickBot="1">
      <c r="A3" s="45" t="s">
        <v>32</v>
      </c>
      <c r="B3" s="46" t="s">
        <v>56</v>
      </c>
      <c r="C3" s="46" t="s">
        <v>57</v>
      </c>
      <c r="D3" s="46" t="s">
        <v>33</v>
      </c>
      <c r="E3" s="46" t="s">
        <v>34</v>
      </c>
      <c r="F3" s="46" t="s">
        <v>35</v>
      </c>
      <c r="G3" s="46" t="s">
        <v>36</v>
      </c>
      <c r="H3" s="46" t="s">
        <v>37</v>
      </c>
      <c r="I3" s="46" t="s">
        <v>38</v>
      </c>
      <c r="J3" s="46" t="s">
        <v>39</v>
      </c>
      <c r="K3" s="46" t="s">
        <v>40</v>
      </c>
      <c r="L3" s="46" t="s">
        <v>41</v>
      </c>
      <c r="M3" s="46" t="s">
        <v>42</v>
      </c>
      <c r="N3" s="46" t="s">
        <v>43</v>
      </c>
      <c r="O3" s="47" t="s">
        <v>44</v>
      </c>
    </row>
    <row r="4" spans="1:15">
      <c r="A4" s="17" t="s">
        <v>45</v>
      </c>
      <c r="B4" s="18">
        <v>55895174.979999997</v>
      </c>
      <c r="C4" s="18">
        <f t="shared" ref="C4:L4" si="0">B40</f>
        <v>60958123.719999984</v>
      </c>
      <c r="D4" s="18">
        <f t="shared" si="0"/>
        <v>66028705.059999987</v>
      </c>
      <c r="E4" s="18">
        <f t="shared" si="0"/>
        <v>69982908.729999989</v>
      </c>
      <c r="F4" s="18">
        <f t="shared" si="0"/>
        <v>73381508.509999976</v>
      </c>
      <c r="G4" s="18">
        <f t="shared" si="0"/>
        <v>77397639.879999995</v>
      </c>
      <c r="H4" s="18">
        <f t="shared" si="0"/>
        <v>81820032.049999997</v>
      </c>
      <c r="I4" s="18">
        <f t="shared" si="0"/>
        <v>82767801.210000008</v>
      </c>
      <c r="J4" s="18">
        <f t="shared" si="0"/>
        <v>86382920.219999999</v>
      </c>
      <c r="K4" s="18">
        <f t="shared" si="0"/>
        <v>90869581.070000008</v>
      </c>
      <c r="L4" s="18">
        <f t="shared" si="0"/>
        <v>98844377.220000029</v>
      </c>
      <c r="M4" s="18">
        <f>L40</f>
        <v>100600950.67000003</v>
      </c>
      <c r="N4" s="18">
        <f>M4</f>
        <v>100600950.67000003</v>
      </c>
      <c r="O4" s="19"/>
    </row>
    <row r="5" spans="1:15">
      <c r="A5" s="10" t="s">
        <v>0</v>
      </c>
      <c r="B5" s="52">
        <f>SUM(B7:B11)</f>
        <v>18788299.469999999</v>
      </c>
      <c r="C5" s="52">
        <f t="shared" ref="C5:M5" si="1">SUM(C7:C11)</f>
        <v>18578247.23</v>
      </c>
      <c r="D5" s="52">
        <f t="shared" si="1"/>
        <v>17335949.539999999</v>
      </c>
      <c r="E5" s="52">
        <f t="shared" si="1"/>
        <v>17199592.140000001</v>
      </c>
      <c r="F5" s="52">
        <f t="shared" si="1"/>
        <v>18290596.289999999</v>
      </c>
      <c r="G5" s="52">
        <f t="shared" si="1"/>
        <v>18926909.219999999</v>
      </c>
      <c r="H5" s="52">
        <f>SUM(H6:H11)</f>
        <v>19686544.939999998</v>
      </c>
      <c r="I5" s="52">
        <f>SUM(I6:I11)</f>
        <v>18327978.77</v>
      </c>
      <c r="J5" s="11">
        <f>SUM(J6:J11)</f>
        <v>19126694.689999998</v>
      </c>
      <c r="K5" s="11">
        <f>SUM(K6:K11)</f>
        <v>19832209.370000001</v>
      </c>
      <c r="L5" s="11">
        <f>SUM(L6:L11)</f>
        <v>19583049.18</v>
      </c>
      <c r="M5" s="11">
        <f>SUM(M6:M11)</f>
        <v>23074504.699999999</v>
      </c>
      <c r="N5" s="12">
        <f>SUM(B5:M5)</f>
        <v>228750575.53999999</v>
      </c>
      <c r="O5" s="12">
        <v>100</v>
      </c>
    </row>
    <row r="6" spans="1:15">
      <c r="A6" s="13" t="s">
        <v>62</v>
      </c>
      <c r="B6" s="14">
        <v>0</v>
      </c>
      <c r="C6" s="14">
        <v>0</v>
      </c>
      <c r="D6" s="14">
        <v>0</v>
      </c>
      <c r="E6" s="14">
        <v>0</v>
      </c>
      <c r="F6" s="14">
        <v>0</v>
      </c>
      <c r="G6" s="14">
        <v>0</v>
      </c>
      <c r="H6" s="14">
        <v>101646.42</v>
      </c>
      <c r="I6" s="14">
        <v>33441.54</v>
      </c>
      <c r="J6" s="14">
        <v>32692.52</v>
      </c>
      <c r="K6" s="15">
        <v>32780.639999999999</v>
      </c>
      <c r="L6" s="15">
        <v>32824.699999999997</v>
      </c>
      <c r="M6" s="15">
        <v>32648.46</v>
      </c>
      <c r="N6" s="15">
        <f t="shared" ref="N6" si="2">SUM(B6:M6)</f>
        <v>266034.28000000003</v>
      </c>
      <c r="O6" s="15">
        <f>(N6/N$5)*100</f>
        <v>0.11629884618737517</v>
      </c>
    </row>
    <row r="7" spans="1:15">
      <c r="A7" s="13" t="s">
        <v>1</v>
      </c>
      <c r="B7" s="51">
        <v>15170982.640000001</v>
      </c>
      <c r="C7" s="51">
        <v>14817527.939999999</v>
      </c>
      <c r="D7" s="51">
        <v>13331224.58</v>
      </c>
      <c r="E7" s="51">
        <v>13270620.76</v>
      </c>
      <c r="F7" s="51">
        <v>14282505.4</v>
      </c>
      <c r="G7" s="14">
        <v>15004310.689999999</v>
      </c>
      <c r="H7" s="14">
        <v>14506800.52</v>
      </c>
      <c r="I7" s="14">
        <v>14019502.85</v>
      </c>
      <c r="J7" s="14">
        <v>14746714.869999999</v>
      </c>
      <c r="K7" s="15">
        <v>15293540.85</v>
      </c>
      <c r="L7" s="15">
        <v>14717127.560000001</v>
      </c>
      <c r="M7" s="15">
        <v>16098821.73</v>
      </c>
      <c r="N7" s="15">
        <f t="shared" ref="N7:N34" si="3">SUM(B7:M7)</f>
        <v>175259680.38999999</v>
      </c>
      <c r="O7" s="15">
        <f>(N7/N$5)*100</f>
        <v>76.616060954720339</v>
      </c>
    </row>
    <row r="8" spans="1:15">
      <c r="A8" s="13" t="s">
        <v>46</v>
      </c>
      <c r="B8" s="51">
        <v>433970.26</v>
      </c>
      <c r="C8" s="51">
        <v>589048.55000000005</v>
      </c>
      <c r="D8" s="51">
        <v>771107.71</v>
      </c>
      <c r="E8" s="51">
        <v>650672.88</v>
      </c>
      <c r="F8" s="51">
        <v>716181.34</v>
      </c>
      <c r="G8" s="14">
        <v>435041.98</v>
      </c>
      <c r="H8" s="14">
        <v>651795.03</v>
      </c>
      <c r="I8" s="14">
        <v>641378.54</v>
      </c>
      <c r="J8" s="14">
        <v>662730.76</v>
      </c>
      <c r="K8" s="15">
        <v>681861.58</v>
      </c>
      <c r="L8" s="15">
        <v>1042184.19</v>
      </c>
      <c r="M8" s="15">
        <v>633856.09</v>
      </c>
      <c r="N8" s="15">
        <f t="shared" si="3"/>
        <v>7909828.9100000001</v>
      </c>
      <c r="O8" s="15">
        <f t="shared" ref="O8:O11" si="4">(N8/N$5)*100</f>
        <v>3.4578400038241059</v>
      </c>
    </row>
    <row r="9" spans="1:15">
      <c r="A9" s="13" t="s">
        <v>2</v>
      </c>
      <c r="B9" s="14">
        <v>0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400</v>
      </c>
      <c r="J9" s="14">
        <v>0</v>
      </c>
      <c r="K9" s="14">
        <v>0</v>
      </c>
      <c r="L9" s="14">
        <v>0</v>
      </c>
      <c r="M9" s="14">
        <v>0</v>
      </c>
      <c r="N9" s="16">
        <f t="shared" si="3"/>
        <v>400</v>
      </c>
      <c r="O9" s="16">
        <f t="shared" si="4"/>
        <v>1.7486294801914273E-4</v>
      </c>
    </row>
    <row r="10" spans="1:15">
      <c r="A10" s="13" t="s">
        <v>3</v>
      </c>
      <c r="B10" s="51">
        <v>304307.5</v>
      </c>
      <c r="C10" s="51">
        <v>282011.15999999997</v>
      </c>
      <c r="D10" s="51">
        <v>337178.96</v>
      </c>
      <c r="E10" s="14">
        <v>396613.14</v>
      </c>
      <c r="F10" s="51">
        <v>409569.13</v>
      </c>
      <c r="G10" s="14">
        <v>441240.19</v>
      </c>
      <c r="H10" s="51">
        <v>530973.13</v>
      </c>
      <c r="I10" s="14">
        <v>552940.03</v>
      </c>
      <c r="J10" s="14">
        <v>579092.9</v>
      </c>
      <c r="K10" s="15">
        <v>692749.18</v>
      </c>
      <c r="L10" s="15">
        <v>652977.55000000005</v>
      </c>
      <c r="M10" s="15">
        <v>705910.31</v>
      </c>
      <c r="N10" s="15">
        <f>SUM(B10:M10)</f>
        <v>5885563.1799999997</v>
      </c>
      <c r="O10" s="15">
        <f t="shared" si="4"/>
        <v>2.5729173210193008</v>
      </c>
    </row>
    <row r="11" spans="1:15">
      <c r="A11" s="13" t="s">
        <v>4</v>
      </c>
      <c r="B11" s="51">
        <v>2879039.07</v>
      </c>
      <c r="C11" s="51">
        <v>2889659.58</v>
      </c>
      <c r="D11" s="51">
        <v>2896438.29</v>
      </c>
      <c r="E11" s="51">
        <v>2881685.36</v>
      </c>
      <c r="F11" s="51">
        <v>2882340.42</v>
      </c>
      <c r="G11" s="14">
        <v>3046316.36</v>
      </c>
      <c r="H11" s="51">
        <v>3895329.84</v>
      </c>
      <c r="I11" s="14">
        <v>3080315.81</v>
      </c>
      <c r="J11" s="14">
        <v>3105463.64</v>
      </c>
      <c r="K11" s="15">
        <v>3131277.12</v>
      </c>
      <c r="L11" s="15">
        <v>3137935.18</v>
      </c>
      <c r="M11" s="15">
        <v>5603268.1100000003</v>
      </c>
      <c r="N11" s="15">
        <f t="shared" si="3"/>
        <v>39429068.780000001</v>
      </c>
      <c r="O11" s="15">
        <f t="shared" si="4"/>
        <v>17.236708011300859</v>
      </c>
    </row>
    <row r="12" spans="1:15">
      <c r="A12" s="38" t="s">
        <v>5</v>
      </c>
      <c r="B12" s="53">
        <f>SUM(B13:B34)</f>
        <v>13729378.460000001</v>
      </c>
      <c r="C12" s="53">
        <f t="shared" ref="C12:D12" si="5">SUM(C13:C34)</f>
        <v>13540478.039999999</v>
      </c>
      <c r="D12" s="53">
        <f t="shared" si="5"/>
        <v>13452896.430000002</v>
      </c>
      <c r="E12" s="53">
        <f t="shared" ref="E12:M12" si="6">SUM(E13:E34)</f>
        <v>13729967.4</v>
      </c>
      <c r="F12" s="53">
        <f t="shared" si="6"/>
        <v>14273974.739999998</v>
      </c>
      <c r="G12" s="53">
        <f t="shared" si="6"/>
        <v>14506287.759999998</v>
      </c>
      <c r="H12" s="53">
        <f>SUM(H13:H34)</f>
        <v>18736085.399999999</v>
      </c>
      <c r="I12" s="53">
        <f>SUM(I13:I34)</f>
        <v>14726721.270000001</v>
      </c>
      <c r="J12" s="39">
        <f t="shared" si="6"/>
        <v>14644100.82</v>
      </c>
      <c r="K12" s="39">
        <f t="shared" si="6"/>
        <v>11851511.74</v>
      </c>
      <c r="L12" s="39">
        <f t="shared" si="6"/>
        <v>17827507.449999999</v>
      </c>
      <c r="M12" s="39">
        <f t="shared" si="6"/>
        <v>26120131.940000005</v>
      </c>
      <c r="N12" s="40">
        <f t="shared" si="3"/>
        <v>187139041.44999999</v>
      </c>
      <c r="O12" s="40">
        <v>100</v>
      </c>
    </row>
    <row r="13" spans="1:15">
      <c r="A13" s="41" t="s">
        <v>6</v>
      </c>
      <c r="B13" s="54">
        <v>782721.21</v>
      </c>
      <c r="C13" s="54">
        <v>781064.26</v>
      </c>
      <c r="D13" s="54">
        <v>775857.5</v>
      </c>
      <c r="E13" s="54">
        <v>776863.13</v>
      </c>
      <c r="F13" s="54">
        <v>776235.28</v>
      </c>
      <c r="G13" s="42">
        <v>829833.8</v>
      </c>
      <c r="H13" s="42">
        <v>826487.02</v>
      </c>
      <c r="I13" s="42">
        <v>824989.38</v>
      </c>
      <c r="J13" s="42">
        <v>821227.14</v>
      </c>
      <c r="K13" s="43">
        <v>820167.85</v>
      </c>
      <c r="L13" s="43">
        <v>818816.35</v>
      </c>
      <c r="M13" s="43">
        <v>3802816.35</v>
      </c>
      <c r="N13" s="43">
        <f t="shared" si="3"/>
        <v>12637079.269999998</v>
      </c>
      <c r="O13" s="43">
        <f>(N13/N$12)*100</f>
        <v>6.7527754615417255</v>
      </c>
    </row>
    <row r="14" spans="1:15">
      <c r="A14" s="41" t="s">
        <v>7</v>
      </c>
      <c r="B14" s="54">
        <v>66000</v>
      </c>
      <c r="C14" s="54">
        <v>167500</v>
      </c>
      <c r="D14" s="54">
        <v>19728.72</v>
      </c>
      <c r="E14" s="55">
        <v>0</v>
      </c>
      <c r="F14" s="54">
        <v>158347.25</v>
      </c>
      <c r="G14" s="42">
        <v>3563</v>
      </c>
      <c r="H14" s="42">
        <v>156545.42000000001</v>
      </c>
      <c r="I14" s="42">
        <v>0</v>
      </c>
      <c r="J14" s="42">
        <v>151561.88</v>
      </c>
      <c r="K14" s="43">
        <v>130000</v>
      </c>
      <c r="L14" s="43">
        <v>13004.45</v>
      </c>
      <c r="M14" s="43">
        <v>9820.61</v>
      </c>
      <c r="N14" s="43">
        <f t="shared" si="3"/>
        <v>876071.33</v>
      </c>
      <c r="O14" s="43">
        <f t="shared" ref="O14:O34" si="7">(N14/N$12)*100</f>
        <v>0.46813926330496342</v>
      </c>
    </row>
    <row r="15" spans="1:15">
      <c r="A15" s="41" t="s">
        <v>8</v>
      </c>
      <c r="B15" s="54">
        <v>38712.47</v>
      </c>
      <c r="C15" s="54">
        <v>69202.5</v>
      </c>
      <c r="D15" s="54">
        <v>73966.2</v>
      </c>
      <c r="E15" s="54">
        <v>59280.72</v>
      </c>
      <c r="F15" s="54">
        <v>60748.35</v>
      </c>
      <c r="G15" s="42">
        <v>54995.57</v>
      </c>
      <c r="H15" s="42">
        <v>69762.429999999993</v>
      </c>
      <c r="I15" s="42">
        <v>61732.12</v>
      </c>
      <c r="J15" s="42">
        <v>57164.9</v>
      </c>
      <c r="K15" s="43">
        <v>65201.7</v>
      </c>
      <c r="L15" s="43">
        <v>60044.57</v>
      </c>
      <c r="M15" s="43">
        <v>60994.06</v>
      </c>
      <c r="N15" s="43">
        <f t="shared" si="3"/>
        <v>731805.58999999985</v>
      </c>
      <c r="O15" s="43">
        <f t="shared" si="7"/>
        <v>0.3910491281401185</v>
      </c>
    </row>
    <row r="16" spans="1:15">
      <c r="A16" s="41" t="s">
        <v>52</v>
      </c>
      <c r="B16" s="54">
        <v>42463.99</v>
      </c>
      <c r="C16" s="54">
        <v>42930.87</v>
      </c>
      <c r="D16" s="54">
        <v>42463.99</v>
      </c>
      <c r="E16" s="54">
        <v>42463.99</v>
      </c>
      <c r="F16" s="54">
        <v>42682.84</v>
      </c>
      <c r="G16" s="42">
        <v>42609.89</v>
      </c>
      <c r="H16" s="42">
        <v>43237.26</v>
      </c>
      <c r="I16" s="42">
        <v>42901.760000000002</v>
      </c>
      <c r="J16" s="42">
        <v>42558.76</v>
      </c>
      <c r="K16" s="43">
        <v>42901.760000000002</v>
      </c>
      <c r="L16" s="43">
        <v>42901.760000000002</v>
      </c>
      <c r="M16" s="43">
        <v>42755.79</v>
      </c>
      <c r="N16" s="43">
        <f t="shared" ref="N16" si="8">SUM(B16:M16)</f>
        <v>512872.66000000003</v>
      </c>
      <c r="O16" s="43">
        <f t="shared" ref="O16" si="9">(N16/N$12)*100</f>
        <v>0.27405968098700018</v>
      </c>
    </row>
    <row r="17" spans="1:15">
      <c r="A17" s="41" t="s">
        <v>9</v>
      </c>
      <c r="B17" s="55">
        <v>0</v>
      </c>
      <c r="C17" s="55">
        <v>37415</v>
      </c>
      <c r="D17" s="55">
        <v>32155.42</v>
      </c>
      <c r="E17" s="55">
        <v>43691.59</v>
      </c>
      <c r="F17" s="55">
        <v>42288</v>
      </c>
      <c r="G17" s="42">
        <v>36285.129999999997</v>
      </c>
      <c r="H17" s="42">
        <v>29810.17</v>
      </c>
      <c r="I17" s="42">
        <v>26957.99</v>
      </c>
      <c r="J17" s="42">
        <v>26780.76</v>
      </c>
      <c r="K17" s="43">
        <v>25996.54</v>
      </c>
      <c r="L17" s="43">
        <v>25929.5</v>
      </c>
      <c r="M17" s="43">
        <v>49721.17</v>
      </c>
      <c r="N17" s="43">
        <f t="shared" si="3"/>
        <v>377031.26999999996</v>
      </c>
      <c r="O17" s="43">
        <f t="shared" si="7"/>
        <v>0.20147119867595112</v>
      </c>
    </row>
    <row r="18" spans="1:15">
      <c r="A18" s="41" t="s">
        <v>10</v>
      </c>
      <c r="B18" s="54">
        <v>2071.1799999999998</v>
      </c>
      <c r="C18" s="55">
        <v>0</v>
      </c>
      <c r="D18" s="54">
        <v>1830.53</v>
      </c>
      <c r="E18" s="54">
        <v>5029.41</v>
      </c>
      <c r="F18" s="54">
        <v>2789.76</v>
      </c>
      <c r="G18" s="42">
        <v>816.18</v>
      </c>
      <c r="H18" s="42">
        <v>2833437.22</v>
      </c>
      <c r="I18" s="42">
        <v>24443.53</v>
      </c>
      <c r="J18" s="42">
        <v>0</v>
      </c>
      <c r="K18" s="44">
        <v>25178.16</v>
      </c>
      <c r="L18" s="44">
        <v>4692.76</v>
      </c>
      <c r="M18" s="44">
        <v>6677406.71</v>
      </c>
      <c r="N18" s="44">
        <f t="shared" si="3"/>
        <v>9577695.4399999995</v>
      </c>
      <c r="O18" s="44">
        <f t="shared" si="7"/>
        <v>5.1179568762293668</v>
      </c>
    </row>
    <row r="19" spans="1:15">
      <c r="A19" s="41" t="s">
        <v>11</v>
      </c>
      <c r="B19" s="55">
        <v>0</v>
      </c>
      <c r="C19" s="55">
        <v>1767.8</v>
      </c>
      <c r="D19" s="55">
        <v>5585.7</v>
      </c>
      <c r="E19" s="55">
        <v>16684.150000000001</v>
      </c>
      <c r="F19" s="55">
        <v>0</v>
      </c>
      <c r="G19" s="42">
        <v>9247.6299999999992</v>
      </c>
      <c r="H19" s="42">
        <v>15157.4</v>
      </c>
      <c r="I19" s="42">
        <v>173666</v>
      </c>
      <c r="J19" s="42">
        <v>13356.04</v>
      </c>
      <c r="K19" s="43">
        <v>272859.68</v>
      </c>
      <c r="L19" s="43">
        <v>25133.53</v>
      </c>
      <c r="M19" s="43">
        <v>67858</v>
      </c>
      <c r="N19" s="43">
        <f t="shared" si="3"/>
        <v>601315.93000000005</v>
      </c>
      <c r="O19" s="43">
        <f t="shared" si="7"/>
        <v>0.32132040719074662</v>
      </c>
    </row>
    <row r="20" spans="1:15">
      <c r="A20" s="41" t="s">
        <v>12</v>
      </c>
      <c r="B20" s="54">
        <v>325985.5</v>
      </c>
      <c r="C20" s="54">
        <v>73144.52</v>
      </c>
      <c r="D20" s="54">
        <v>252330.55</v>
      </c>
      <c r="E20" s="54">
        <v>299557.67</v>
      </c>
      <c r="F20" s="55">
        <v>0</v>
      </c>
      <c r="G20" s="42">
        <v>22200</v>
      </c>
      <c r="H20" s="42">
        <v>8902.11</v>
      </c>
      <c r="I20" s="42">
        <v>0</v>
      </c>
      <c r="J20" s="42">
        <v>183.23</v>
      </c>
      <c r="K20" s="43">
        <v>29288.34</v>
      </c>
      <c r="L20" s="43">
        <v>35843.08</v>
      </c>
      <c r="M20" s="43">
        <v>9788.25</v>
      </c>
      <c r="N20" s="43">
        <f t="shared" si="3"/>
        <v>1057223.25</v>
      </c>
      <c r="O20" s="43">
        <f t="shared" si="7"/>
        <v>0.56493997287170561</v>
      </c>
    </row>
    <row r="21" spans="1:15">
      <c r="A21" s="41" t="s">
        <v>60</v>
      </c>
      <c r="B21" s="55">
        <v>0</v>
      </c>
      <c r="C21" s="55">
        <v>0</v>
      </c>
      <c r="D21" s="55">
        <v>0</v>
      </c>
      <c r="E21" s="55">
        <v>0</v>
      </c>
      <c r="F21" s="55">
        <v>455853.36</v>
      </c>
      <c r="G21" s="55">
        <v>0</v>
      </c>
      <c r="H21" s="42">
        <v>0</v>
      </c>
      <c r="I21" s="42">
        <v>0</v>
      </c>
      <c r="J21" s="42">
        <v>0</v>
      </c>
      <c r="K21" s="43">
        <v>0</v>
      </c>
      <c r="L21" s="43">
        <v>0</v>
      </c>
      <c r="M21" s="43">
        <v>0</v>
      </c>
      <c r="N21" s="43">
        <f t="shared" ref="N21" si="10">SUM(B21:M21)</f>
        <v>455853.36</v>
      </c>
      <c r="O21" s="43">
        <f t="shared" ref="O21" si="11">(N21/N$12)*100</f>
        <v>0.24359073150526711</v>
      </c>
    </row>
    <row r="22" spans="1:15">
      <c r="A22" s="41" t="s">
        <v>13</v>
      </c>
      <c r="B22" s="54">
        <v>1806421.08</v>
      </c>
      <c r="C22" s="54">
        <v>14057.07</v>
      </c>
      <c r="D22" s="54">
        <v>4622.74</v>
      </c>
      <c r="E22" s="55">
        <v>0</v>
      </c>
      <c r="F22" s="54">
        <v>6951.03</v>
      </c>
      <c r="G22" s="42">
        <v>24981.84</v>
      </c>
      <c r="H22" s="42">
        <v>32003.08</v>
      </c>
      <c r="I22" s="42">
        <v>14030.28</v>
      </c>
      <c r="J22" s="42">
        <v>0</v>
      </c>
      <c r="K22" s="44">
        <v>18025.09</v>
      </c>
      <c r="L22" s="43">
        <v>0</v>
      </c>
      <c r="M22" s="44">
        <v>21118.75</v>
      </c>
      <c r="N22" s="44">
        <f t="shared" si="3"/>
        <v>1942210.9600000004</v>
      </c>
      <c r="O22" s="44">
        <f t="shared" si="7"/>
        <v>1.0378438111851302</v>
      </c>
    </row>
    <row r="23" spans="1:15">
      <c r="A23" s="41" t="s">
        <v>53</v>
      </c>
      <c r="B23" s="54">
        <v>99913.88</v>
      </c>
      <c r="C23" s="54">
        <v>41361.730000000003</v>
      </c>
      <c r="D23" s="54">
        <v>33764.68</v>
      </c>
      <c r="E23" s="54">
        <v>57906.43</v>
      </c>
      <c r="F23" s="55">
        <v>0</v>
      </c>
      <c r="G23" s="42">
        <v>72256.42</v>
      </c>
      <c r="H23" s="42">
        <v>141811.65</v>
      </c>
      <c r="I23" s="42">
        <v>0</v>
      </c>
      <c r="J23" s="42">
        <v>0</v>
      </c>
      <c r="K23" s="43">
        <v>0</v>
      </c>
      <c r="L23" s="43">
        <v>0</v>
      </c>
      <c r="M23" s="43">
        <v>0</v>
      </c>
      <c r="N23" s="44">
        <f t="shared" ref="N23" si="12">SUM(B23:M23)</f>
        <v>447014.79000000004</v>
      </c>
      <c r="O23" s="44">
        <f t="shared" ref="O23" si="13">(N23/N$12)*100</f>
        <v>0.2388677352071582</v>
      </c>
    </row>
    <row r="24" spans="1:15">
      <c r="A24" s="41" t="s">
        <v>14</v>
      </c>
      <c r="B24" s="54">
        <v>8737367.5800000001</v>
      </c>
      <c r="C24" s="54">
        <v>8644744.5199999996</v>
      </c>
      <c r="D24" s="54">
        <v>8698755.9800000004</v>
      </c>
      <c r="E24" s="54">
        <v>8637366.2799999993</v>
      </c>
      <c r="F24" s="54">
        <v>8690860.7799999993</v>
      </c>
      <c r="G24" s="42">
        <v>9206539.4399999995</v>
      </c>
      <c r="H24" s="42">
        <v>9252107.4800000004</v>
      </c>
      <c r="I24" s="42">
        <v>9265008.3499999996</v>
      </c>
      <c r="J24" s="42">
        <v>9270709.3599999994</v>
      </c>
      <c r="K24" s="43">
        <v>6164456.8700000001</v>
      </c>
      <c r="L24" s="43">
        <v>12407217.32</v>
      </c>
      <c r="M24" s="43">
        <v>9273080.4499999993</v>
      </c>
      <c r="N24" s="43">
        <f t="shared" si="3"/>
        <v>108248214.41000001</v>
      </c>
      <c r="O24" s="43">
        <f t="shared" si="7"/>
        <v>57.843736705748746</v>
      </c>
    </row>
    <row r="25" spans="1:15">
      <c r="A25" s="41" t="s">
        <v>61</v>
      </c>
      <c r="B25" s="55">
        <v>0</v>
      </c>
      <c r="C25" s="55">
        <v>0</v>
      </c>
      <c r="D25" s="55">
        <v>0</v>
      </c>
      <c r="E25" s="55">
        <v>0</v>
      </c>
      <c r="F25" s="54">
        <v>382472.04</v>
      </c>
      <c r="G25" s="42">
        <v>237121.6</v>
      </c>
      <c r="H25" s="42">
        <v>261114.69</v>
      </c>
      <c r="I25" s="42">
        <v>253671.67</v>
      </c>
      <c r="J25" s="42">
        <v>256942.91</v>
      </c>
      <c r="K25" s="43">
        <v>255012.47</v>
      </c>
      <c r="L25" s="43">
        <v>256838.74</v>
      </c>
      <c r="M25" s="43">
        <v>261625.57</v>
      </c>
      <c r="N25" s="43">
        <f t="shared" ref="N25" si="14">SUM(B25:M25)</f>
        <v>2164799.69</v>
      </c>
      <c r="O25" s="43">
        <f t="shared" ref="O25" si="15">(N25/N$12)*100</f>
        <v>1.156786779085001</v>
      </c>
    </row>
    <row r="26" spans="1:15">
      <c r="A26" s="41" t="s">
        <v>47</v>
      </c>
      <c r="B26" s="55">
        <v>0</v>
      </c>
      <c r="C26" s="55">
        <v>0</v>
      </c>
      <c r="D26" s="55">
        <v>0</v>
      </c>
      <c r="E26" s="55">
        <v>0</v>
      </c>
      <c r="F26" s="55">
        <v>0</v>
      </c>
      <c r="G26" s="55">
        <v>0</v>
      </c>
      <c r="H26" s="42">
        <v>384682.86</v>
      </c>
      <c r="I26" s="42">
        <v>0</v>
      </c>
      <c r="J26" s="42">
        <v>0</v>
      </c>
      <c r="K26" s="42">
        <v>0</v>
      </c>
      <c r="L26" s="42">
        <v>0</v>
      </c>
      <c r="M26" s="42">
        <v>0</v>
      </c>
      <c r="N26" s="44">
        <f t="shared" si="3"/>
        <v>384682.86</v>
      </c>
      <c r="O26" s="44">
        <f t="shared" si="7"/>
        <v>0.20555991791952186</v>
      </c>
    </row>
    <row r="27" spans="1:15">
      <c r="A27" s="41" t="s">
        <v>15</v>
      </c>
      <c r="B27" s="54">
        <v>1148575.43</v>
      </c>
      <c r="C27" s="54">
        <v>1259342.52</v>
      </c>
      <c r="D27" s="54">
        <v>1231239.98</v>
      </c>
      <c r="E27" s="54">
        <v>1224367.74</v>
      </c>
      <c r="F27" s="54">
        <v>1238826.24</v>
      </c>
      <c r="G27" s="42">
        <v>1306267.05</v>
      </c>
      <c r="H27" s="42">
        <v>1317378.25</v>
      </c>
      <c r="I27" s="42">
        <v>1306201.6100000001</v>
      </c>
      <c r="J27" s="42">
        <v>1305623.99</v>
      </c>
      <c r="K27" s="43">
        <v>1294135.1000000001</v>
      </c>
      <c r="L27" s="43">
        <v>1291161.32</v>
      </c>
      <c r="M27" s="43">
        <v>2548223.96</v>
      </c>
      <c r="N27" s="43">
        <f t="shared" si="3"/>
        <v>16471343.190000001</v>
      </c>
      <c r="O27" s="43">
        <f t="shared" si="7"/>
        <v>8.8016605526970348</v>
      </c>
    </row>
    <row r="28" spans="1:15">
      <c r="A28" s="41" t="s">
        <v>63</v>
      </c>
      <c r="B28" s="55">
        <v>0</v>
      </c>
      <c r="C28" s="55">
        <v>0</v>
      </c>
      <c r="D28" s="55">
        <v>0</v>
      </c>
      <c r="E28" s="55">
        <v>0</v>
      </c>
      <c r="F28" s="55">
        <v>0</v>
      </c>
      <c r="G28" s="55">
        <v>0</v>
      </c>
      <c r="H28" s="55">
        <v>0</v>
      </c>
      <c r="I28" s="55">
        <v>0</v>
      </c>
      <c r="J28" s="55">
        <v>24166.080000000002</v>
      </c>
      <c r="K28" s="55">
        <v>0</v>
      </c>
      <c r="L28" s="43">
        <v>0</v>
      </c>
      <c r="M28" s="43">
        <v>0</v>
      </c>
      <c r="N28" s="43">
        <f t="shared" si="3"/>
        <v>24166.080000000002</v>
      </c>
      <c r="O28" s="43">
        <f t="shared" si="7"/>
        <v>1.2913435813689748E-2</v>
      </c>
    </row>
    <row r="29" spans="1:15">
      <c r="A29" s="41" t="s">
        <v>16</v>
      </c>
      <c r="B29" s="54">
        <v>44142.91</v>
      </c>
      <c r="C29" s="54">
        <v>384379.34</v>
      </c>
      <c r="D29" s="54">
        <v>319197.18</v>
      </c>
      <c r="E29" s="54">
        <v>242646.66</v>
      </c>
      <c r="F29" s="54">
        <v>355085.73</v>
      </c>
      <c r="G29" s="42">
        <v>306344.18</v>
      </c>
      <c r="H29" s="42">
        <v>385488</v>
      </c>
      <c r="I29" s="42">
        <v>391055.21</v>
      </c>
      <c r="J29" s="42">
        <v>402178.26</v>
      </c>
      <c r="K29" s="43">
        <v>316601.61</v>
      </c>
      <c r="L29" s="43">
        <v>405478.07</v>
      </c>
      <c r="M29" s="43">
        <v>399387.81</v>
      </c>
      <c r="N29" s="43">
        <f t="shared" si="3"/>
        <v>3951984.9599999995</v>
      </c>
      <c r="O29" s="43">
        <f t="shared" si="7"/>
        <v>2.1117907462702781</v>
      </c>
    </row>
    <row r="30" spans="1:15">
      <c r="A30" s="41" t="s">
        <v>54</v>
      </c>
      <c r="B30" s="54">
        <v>20887.560000000001</v>
      </c>
      <c r="C30" s="54">
        <v>26056.17</v>
      </c>
      <c r="D30" s="54">
        <v>21259.74</v>
      </c>
      <c r="E30" s="54">
        <v>21283.74</v>
      </c>
      <c r="F30" s="54">
        <v>21259.74</v>
      </c>
      <c r="G30" s="42">
        <v>21259.74</v>
      </c>
      <c r="H30" s="42">
        <v>30787.84</v>
      </c>
      <c r="I30" s="42">
        <v>22759.81</v>
      </c>
      <c r="J30" s="42">
        <v>23175.67</v>
      </c>
      <c r="K30" s="43">
        <v>23187.67</v>
      </c>
      <c r="L30" s="43">
        <v>23295.67</v>
      </c>
      <c r="M30" s="43">
        <v>23836.51</v>
      </c>
      <c r="N30" s="43">
        <f t="shared" ref="N30" si="16">SUM(B30:M30)</f>
        <v>279049.86</v>
      </c>
      <c r="O30" s="43">
        <f t="shared" ref="O30" si="17">(N30/N$12)*100</f>
        <v>0.14911365252159681</v>
      </c>
    </row>
    <row r="31" spans="1:15" ht="15.75" customHeight="1">
      <c r="A31" s="41" t="s">
        <v>17</v>
      </c>
      <c r="B31" s="55">
        <v>0</v>
      </c>
      <c r="C31" s="55">
        <v>1789659.58</v>
      </c>
      <c r="D31" s="55">
        <v>1579578.14</v>
      </c>
      <c r="E31" s="55">
        <v>1956093.07</v>
      </c>
      <c r="F31" s="55">
        <v>1695509.66</v>
      </c>
      <c r="G31" s="42">
        <v>1946316.36</v>
      </c>
      <c r="H31" s="42">
        <v>2595329.84</v>
      </c>
      <c r="I31" s="42">
        <v>1941386.53</v>
      </c>
      <c r="J31" s="42">
        <v>1825355.93</v>
      </c>
      <c r="K31" s="44">
        <v>1916865.75</v>
      </c>
      <c r="L31" s="44">
        <v>1973504.93</v>
      </c>
      <c r="M31" s="44">
        <v>2407026.19</v>
      </c>
      <c r="N31" s="44">
        <f t="shared" si="3"/>
        <v>21626625.98</v>
      </c>
      <c r="O31" s="44">
        <f t="shared" si="7"/>
        <v>11.556447982436751</v>
      </c>
    </row>
    <row r="32" spans="1:15" ht="15.75" customHeight="1">
      <c r="A32" s="41" t="s">
        <v>18</v>
      </c>
      <c r="B32" s="55">
        <v>0</v>
      </c>
      <c r="C32" s="55">
        <v>33676.89</v>
      </c>
      <c r="D32" s="55">
        <v>31409.97</v>
      </c>
      <c r="E32" s="55">
        <v>16015.41</v>
      </c>
      <c r="F32" s="55">
        <v>13555.91</v>
      </c>
      <c r="G32" s="42">
        <v>48332.11</v>
      </c>
      <c r="H32" s="42">
        <v>21623.87</v>
      </c>
      <c r="I32" s="42">
        <v>38749.9</v>
      </c>
      <c r="J32" s="42">
        <v>25678.44</v>
      </c>
      <c r="K32" s="43">
        <v>25340.82</v>
      </c>
      <c r="L32" s="43">
        <v>23371.27</v>
      </c>
      <c r="M32" s="43">
        <v>51189.57</v>
      </c>
      <c r="N32" s="43">
        <f t="shared" si="3"/>
        <v>328944.16000000003</v>
      </c>
      <c r="O32" s="43">
        <f t="shared" si="7"/>
        <v>0.17577527246653535</v>
      </c>
    </row>
    <row r="33" spans="1:16">
      <c r="A33" s="41" t="s">
        <v>19</v>
      </c>
      <c r="B33" s="54">
        <v>614115.67000000004</v>
      </c>
      <c r="C33" s="54">
        <v>174175.27</v>
      </c>
      <c r="D33" s="55">
        <v>0</v>
      </c>
      <c r="E33" s="55">
        <v>0</v>
      </c>
      <c r="F33" s="55">
        <v>0</v>
      </c>
      <c r="G33" s="55">
        <v>0</v>
      </c>
      <c r="H33" s="42">
        <v>0</v>
      </c>
      <c r="I33" s="42">
        <v>0</v>
      </c>
      <c r="J33" s="42">
        <v>0</v>
      </c>
      <c r="K33" s="42">
        <v>0</v>
      </c>
      <c r="L33" s="42">
        <v>0</v>
      </c>
      <c r="M33" s="42">
        <v>0</v>
      </c>
      <c r="N33" s="44">
        <f t="shared" si="3"/>
        <v>788290.94000000006</v>
      </c>
      <c r="O33" s="44">
        <f t="shared" si="7"/>
        <v>0.42123275501045915</v>
      </c>
    </row>
    <row r="34" spans="1:16" ht="15.75" customHeight="1">
      <c r="A34" s="41" t="s">
        <v>20</v>
      </c>
      <c r="B34" s="55">
        <v>0</v>
      </c>
      <c r="C34" s="55">
        <v>0</v>
      </c>
      <c r="D34" s="55">
        <v>329149.40999999997</v>
      </c>
      <c r="E34" s="55">
        <v>330717.40999999997</v>
      </c>
      <c r="F34" s="55">
        <v>330508.77</v>
      </c>
      <c r="G34" s="42">
        <v>337317.82</v>
      </c>
      <c r="H34" s="42">
        <v>330418.81</v>
      </c>
      <c r="I34" s="42">
        <v>339167.13</v>
      </c>
      <c r="J34" s="42">
        <v>397437.47</v>
      </c>
      <c r="K34" s="43">
        <v>426292.33</v>
      </c>
      <c r="L34" s="43">
        <v>420274.13</v>
      </c>
      <c r="M34" s="43">
        <v>413482.19</v>
      </c>
      <c r="N34" s="43">
        <f t="shared" si="3"/>
        <v>3654765.47</v>
      </c>
      <c r="O34" s="43">
        <f t="shared" si="7"/>
        <v>1.9529679331912599</v>
      </c>
      <c r="P34" s="9"/>
    </row>
    <row r="35" spans="1:16">
      <c r="A35" s="21" t="s">
        <v>21</v>
      </c>
      <c r="B35" s="56">
        <f t="shared" ref="B35:G35" si="18">SUM(B36)</f>
        <v>4161948.55</v>
      </c>
      <c r="C35" s="56">
        <f t="shared" si="18"/>
        <v>4015020.7</v>
      </c>
      <c r="D35" s="56">
        <f t="shared" si="18"/>
        <v>3186805.59</v>
      </c>
      <c r="E35" s="56">
        <f t="shared" si="18"/>
        <v>5827795.96</v>
      </c>
      <c r="F35" s="56">
        <f t="shared" si="18"/>
        <v>3420864.93</v>
      </c>
      <c r="G35" s="56">
        <f t="shared" si="18"/>
        <v>3494774.3</v>
      </c>
      <c r="H35" s="56">
        <f t="shared" ref="H35" si="19">SUM(H36)</f>
        <v>5073464.25</v>
      </c>
      <c r="I35" s="56">
        <f t="shared" ref="I35" si="20">SUM(I36)</f>
        <v>3394544.02</v>
      </c>
      <c r="J35" s="22">
        <f t="shared" ref="J35" si="21">SUM(J36)</f>
        <v>3403047.26</v>
      </c>
      <c r="K35" s="22">
        <f t="shared" ref="K35" si="22">SUM(K36)</f>
        <v>3406730.4</v>
      </c>
      <c r="L35" s="22">
        <f t="shared" ref="L35:M35" si="23">SUM(L36)</f>
        <v>3436930.2</v>
      </c>
      <c r="M35" s="22">
        <f t="shared" si="23"/>
        <v>6563557.2800000003</v>
      </c>
      <c r="N35" s="23">
        <f>SUM(B35:M35)</f>
        <v>49385483.440000005</v>
      </c>
      <c r="O35" s="23">
        <v>100</v>
      </c>
    </row>
    <row r="36" spans="1:16">
      <c r="A36" s="24" t="s">
        <v>22</v>
      </c>
      <c r="B36" s="57">
        <v>4161948.55</v>
      </c>
      <c r="C36" s="57">
        <v>4015020.7</v>
      </c>
      <c r="D36" s="57">
        <v>3186805.59</v>
      </c>
      <c r="E36" s="57">
        <v>5827795.96</v>
      </c>
      <c r="F36" s="57">
        <v>3420864.93</v>
      </c>
      <c r="G36" s="25">
        <v>3494774.3</v>
      </c>
      <c r="H36" s="25">
        <v>5073464.25</v>
      </c>
      <c r="I36" s="25">
        <v>3394544.02</v>
      </c>
      <c r="J36" s="25">
        <v>3403047.26</v>
      </c>
      <c r="K36" s="26">
        <v>3406730.4</v>
      </c>
      <c r="L36" s="26">
        <v>3436930.2</v>
      </c>
      <c r="M36" s="26">
        <v>6563557.2800000003</v>
      </c>
      <c r="N36" s="26">
        <f>SUM(B36:M36)</f>
        <v>49385483.440000005</v>
      </c>
      <c r="O36" s="26">
        <v>100</v>
      </c>
    </row>
    <row r="37" spans="1:16">
      <c r="A37" s="27" t="s">
        <v>23</v>
      </c>
      <c r="B37" s="58">
        <f t="shared" ref="B37:G37" si="24">SUM(B38:B39)</f>
        <v>4157920.82</v>
      </c>
      <c r="C37" s="58">
        <f t="shared" si="24"/>
        <v>3982208.55</v>
      </c>
      <c r="D37" s="58">
        <f t="shared" si="24"/>
        <v>3115655.03</v>
      </c>
      <c r="E37" s="58">
        <f t="shared" si="24"/>
        <v>5898820.9199999999</v>
      </c>
      <c r="F37" s="58">
        <f t="shared" si="24"/>
        <v>3421355.11</v>
      </c>
      <c r="G37" s="58">
        <f t="shared" si="24"/>
        <v>3493003.59</v>
      </c>
      <c r="H37" s="58">
        <f t="shared" ref="H37" si="25">SUM(H38:H39)</f>
        <v>5076154.63</v>
      </c>
      <c r="I37" s="58">
        <f t="shared" ref="I37" si="26">SUM(I38:I39)</f>
        <v>3380682.51</v>
      </c>
      <c r="J37" s="28">
        <f t="shared" ref="J37" si="27">SUM(J38:J39)</f>
        <v>3398980.28</v>
      </c>
      <c r="K37" s="28">
        <f t="shared" ref="K37" si="28">SUM(K38:K39)</f>
        <v>3412631.88</v>
      </c>
      <c r="L37" s="28">
        <f t="shared" ref="L37:M37" si="29">SUM(L38:L39)</f>
        <v>3435898.48</v>
      </c>
      <c r="M37" s="28">
        <f t="shared" si="29"/>
        <v>6578636.0300000003</v>
      </c>
      <c r="N37" s="29">
        <f>SUM(B37:M37)</f>
        <v>49351947.829999998</v>
      </c>
      <c r="O37" s="29">
        <v>100</v>
      </c>
    </row>
    <row r="38" spans="1:16">
      <c r="A38" s="30" t="s">
        <v>22</v>
      </c>
      <c r="B38" s="59">
        <v>4157920.82</v>
      </c>
      <c r="C38" s="59">
        <v>3982208.55</v>
      </c>
      <c r="D38" s="59">
        <v>3115655.03</v>
      </c>
      <c r="E38" s="59">
        <v>5898820.9199999999</v>
      </c>
      <c r="F38" s="59">
        <v>3421355.11</v>
      </c>
      <c r="G38" s="31">
        <v>3493003.59</v>
      </c>
      <c r="H38" s="31">
        <v>5076154.63</v>
      </c>
      <c r="I38" s="31">
        <v>3380682.51</v>
      </c>
      <c r="J38" s="31">
        <v>3398980.28</v>
      </c>
      <c r="K38" s="32">
        <v>3412631.88</v>
      </c>
      <c r="L38" s="32">
        <v>3435898.48</v>
      </c>
      <c r="M38" s="32">
        <v>6578636.0300000003</v>
      </c>
      <c r="N38" s="32">
        <f>SUM(B38:M38)</f>
        <v>49351947.829999998</v>
      </c>
      <c r="O38" s="32">
        <v>100</v>
      </c>
    </row>
    <row r="39" spans="1:16">
      <c r="A39" s="30" t="s">
        <v>48</v>
      </c>
      <c r="B39" s="31">
        <v>0</v>
      </c>
      <c r="C39" s="31">
        <v>0</v>
      </c>
      <c r="D39" s="31">
        <v>0</v>
      </c>
      <c r="E39" s="31">
        <f>B39-D39</f>
        <v>0</v>
      </c>
      <c r="F39" s="31">
        <f>C39-E39</f>
        <v>0</v>
      </c>
      <c r="G39" s="31">
        <f>D39-F39</f>
        <v>0</v>
      </c>
      <c r="H39" s="31">
        <v>0</v>
      </c>
      <c r="I39" s="31">
        <v>0</v>
      </c>
      <c r="J39" s="31">
        <v>0</v>
      </c>
      <c r="K39" s="31">
        <v>0</v>
      </c>
      <c r="L39" s="31">
        <v>0</v>
      </c>
      <c r="M39" s="31">
        <v>0</v>
      </c>
      <c r="N39" s="33">
        <v>0</v>
      </c>
      <c r="O39" s="32">
        <v>0</v>
      </c>
    </row>
    <row r="40" spans="1:16">
      <c r="A40" s="34" t="s">
        <v>50</v>
      </c>
      <c r="B40" s="60">
        <f>B4+B5-B12+B35-B37</f>
        <v>60958123.719999984</v>
      </c>
      <c r="C40" s="60">
        <f>C4+C5-C12+C35-C37</f>
        <v>66028705.059999987</v>
      </c>
      <c r="D40" s="60">
        <f t="shared" ref="D40:M40" si="30">D4+D5-D12+D35-D37</f>
        <v>69982908.729999989</v>
      </c>
      <c r="E40" s="60">
        <f t="shared" si="30"/>
        <v>73381508.509999976</v>
      </c>
      <c r="F40" s="60">
        <f t="shared" si="30"/>
        <v>77397639.879999995</v>
      </c>
      <c r="G40" s="60">
        <f t="shared" si="30"/>
        <v>81820032.049999997</v>
      </c>
      <c r="H40" s="60">
        <f t="shared" si="30"/>
        <v>82767801.210000008</v>
      </c>
      <c r="I40" s="60">
        <f t="shared" si="30"/>
        <v>86382920.219999999</v>
      </c>
      <c r="J40" s="35">
        <f t="shared" si="30"/>
        <v>90869581.070000008</v>
      </c>
      <c r="K40" s="35">
        <f t="shared" si="30"/>
        <v>98844377.220000029</v>
      </c>
      <c r="L40" s="35">
        <f t="shared" si="30"/>
        <v>100600950.67000003</v>
      </c>
      <c r="M40" s="35">
        <f t="shared" si="30"/>
        <v>97540244.680000037</v>
      </c>
      <c r="N40" s="35">
        <f>M40</f>
        <v>97540244.680000037</v>
      </c>
      <c r="O40" s="36"/>
    </row>
    <row r="41" spans="1:16">
      <c r="A41" s="6" t="s">
        <v>24</v>
      </c>
      <c r="B41" s="61">
        <f t="shared" ref="B41:G41" si="31">SUM(B42:B45)</f>
        <v>11710000</v>
      </c>
      <c r="C41" s="61">
        <f t="shared" si="31"/>
        <v>12720000</v>
      </c>
      <c r="D41" s="61">
        <f t="shared" si="31"/>
        <v>16300000</v>
      </c>
      <c r="E41" s="61">
        <f t="shared" si="31"/>
        <v>17100000</v>
      </c>
      <c r="F41" s="61">
        <f t="shared" si="31"/>
        <v>17900000</v>
      </c>
      <c r="G41" s="61">
        <f t="shared" si="31"/>
        <v>18700000</v>
      </c>
      <c r="H41" s="61">
        <f t="shared" ref="H41" si="32">SUM(H42:H45)</f>
        <v>19500000</v>
      </c>
      <c r="I41" s="61">
        <f t="shared" ref="I41" si="33">SUM(I42:I45)</f>
        <v>21200000</v>
      </c>
      <c r="J41" s="7">
        <f t="shared" ref="J41" si="34">SUM(J42:J45)</f>
        <v>21200000</v>
      </c>
      <c r="K41" s="7">
        <f t="shared" ref="K41" si="35">SUM(K42:K45)</f>
        <v>22108460.68</v>
      </c>
      <c r="L41" s="7">
        <f t="shared" ref="L41:M41" si="36">SUM(L42:L45)</f>
        <v>23650081.449999999</v>
      </c>
      <c r="M41" s="7">
        <f t="shared" si="36"/>
        <v>11933947.6</v>
      </c>
      <c r="N41" s="7">
        <f t="shared" ref="N41" si="37">SUM(N42:N45)</f>
        <v>11933947.6</v>
      </c>
      <c r="O41" s="8"/>
    </row>
    <row r="42" spans="1:16">
      <c r="A42" s="1" t="s">
        <v>25</v>
      </c>
      <c r="B42" s="62">
        <v>2000000</v>
      </c>
      <c r="C42" s="62">
        <v>2300000</v>
      </c>
      <c r="D42" s="62">
        <v>3000000</v>
      </c>
      <c r="E42" s="62">
        <v>3300000</v>
      </c>
      <c r="F42" s="62">
        <v>3600000</v>
      </c>
      <c r="G42" s="2">
        <v>3900000</v>
      </c>
      <c r="H42" s="2">
        <v>4200000</v>
      </c>
      <c r="I42" s="2">
        <v>4200000</v>
      </c>
      <c r="J42" s="2">
        <v>4200000</v>
      </c>
      <c r="K42" s="3">
        <v>4500000</v>
      </c>
      <c r="L42" s="3">
        <v>4800000</v>
      </c>
      <c r="M42" s="3">
        <v>0</v>
      </c>
      <c r="N42" s="3">
        <v>0</v>
      </c>
      <c r="O42" s="3"/>
    </row>
    <row r="43" spans="1:16" ht="16.5" customHeight="1">
      <c r="A43" s="1" t="s">
        <v>55</v>
      </c>
      <c r="B43" s="62">
        <v>510000</v>
      </c>
      <c r="C43" s="62">
        <v>1020000</v>
      </c>
      <c r="D43" s="62">
        <v>2700000</v>
      </c>
      <c r="E43" s="62">
        <v>3000000</v>
      </c>
      <c r="F43" s="62">
        <v>3300000</v>
      </c>
      <c r="G43" s="2">
        <v>3600000</v>
      </c>
      <c r="H43" s="2">
        <v>3900000</v>
      </c>
      <c r="I43" s="2">
        <v>5000000</v>
      </c>
      <c r="J43" s="2">
        <v>5000000</v>
      </c>
      <c r="K43" s="3">
        <v>5008460.68</v>
      </c>
      <c r="L43" s="3">
        <v>5750081.4500000002</v>
      </c>
      <c r="M43" s="3">
        <v>0</v>
      </c>
      <c r="N43" s="3">
        <v>0</v>
      </c>
      <c r="O43" s="3"/>
    </row>
    <row r="44" spans="1:16">
      <c r="A44" s="1" t="s">
        <v>26</v>
      </c>
      <c r="B44" s="62">
        <v>200000</v>
      </c>
      <c r="C44" s="62">
        <v>400000</v>
      </c>
      <c r="D44" s="62">
        <v>600000</v>
      </c>
      <c r="E44" s="62">
        <v>800000</v>
      </c>
      <c r="F44" s="62">
        <v>1000000</v>
      </c>
      <c r="G44" s="2">
        <v>1200000</v>
      </c>
      <c r="H44" s="2">
        <v>1400000</v>
      </c>
      <c r="I44" s="2">
        <v>2000000</v>
      </c>
      <c r="J44" s="2">
        <v>2000000</v>
      </c>
      <c r="K44" s="3">
        <v>2600000</v>
      </c>
      <c r="L44" s="3">
        <v>3100000</v>
      </c>
      <c r="M44" s="3">
        <v>1933947.6</v>
      </c>
      <c r="N44" s="3">
        <v>1933947.6</v>
      </c>
      <c r="O44" s="3"/>
    </row>
    <row r="45" spans="1:16">
      <c r="A45" s="1" t="s">
        <v>27</v>
      </c>
      <c r="B45" s="62">
        <v>9000000</v>
      </c>
      <c r="C45" s="62">
        <v>9000000</v>
      </c>
      <c r="D45" s="62">
        <v>10000000</v>
      </c>
      <c r="E45" s="62">
        <v>10000000</v>
      </c>
      <c r="F45" s="62">
        <v>10000000</v>
      </c>
      <c r="G45" s="2">
        <v>10000000</v>
      </c>
      <c r="H45" s="2">
        <v>10000000</v>
      </c>
      <c r="I45" s="2">
        <v>10000000</v>
      </c>
      <c r="J45" s="2">
        <v>10000000</v>
      </c>
      <c r="K45" s="3">
        <v>10000000</v>
      </c>
      <c r="L45" s="3">
        <v>10000000</v>
      </c>
      <c r="M45" s="3">
        <v>10000000</v>
      </c>
      <c r="N45" s="3">
        <v>10000000</v>
      </c>
      <c r="O45" s="3"/>
    </row>
    <row r="46" spans="1:16">
      <c r="A46" s="6" t="s">
        <v>28</v>
      </c>
      <c r="B46" s="61">
        <f t="shared" ref="B46:G46" si="38">SUM(B47:B49)</f>
        <v>861078.82</v>
      </c>
      <c r="C46" s="61">
        <f t="shared" si="38"/>
        <v>1337065.25</v>
      </c>
      <c r="D46" s="61">
        <f t="shared" si="38"/>
        <v>895916.55</v>
      </c>
      <c r="E46" s="61">
        <f t="shared" si="38"/>
        <v>524006.65</v>
      </c>
      <c r="F46" s="61">
        <f t="shared" si="38"/>
        <v>69931.039999999994</v>
      </c>
      <c r="G46" s="61">
        <f t="shared" si="38"/>
        <v>71701.75</v>
      </c>
      <c r="H46" s="61">
        <f t="shared" ref="H46" si="39">SUM(H47:H49)</f>
        <v>69011.37</v>
      </c>
      <c r="I46" s="61">
        <f t="shared" ref="I46" si="40">SUM(I47:I49)</f>
        <v>82872.88</v>
      </c>
      <c r="J46" s="7">
        <f t="shared" ref="J46" si="41">SUM(J47:J49)</f>
        <v>86939.86</v>
      </c>
      <c r="K46" s="7">
        <f t="shared" ref="K46" si="42">SUM(K47:K49)</f>
        <v>3689207.3</v>
      </c>
      <c r="L46" s="7">
        <f t="shared" ref="L46" si="43">SUM(L47:L49)</f>
        <v>532707.86</v>
      </c>
      <c r="M46" s="7">
        <f t="shared" ref="M46:N46" si="44">SUM(M47:M49)</f>
        <v>2978630.2600000002</v>
      </c>
      <c r="N46" s="7">
        <f t="shared" si="44"/>
        <v>2978630.2600000002</v>
      </c>
      <c r="O46" s="8"/>
    </row>
    <row r="47" spans="1:16">
      <c r="A47" s="1" t="s">
        <v>29</v>
      </c>
      <c r="B47" s="63">
        <v>0</v>
      </c>
      <c r="C47" s="63">
        <v>0</v>
      </c>
      <c r="D47" s="63">
        <v>141446.18</v>
      </c>
      <c r="E47" s="63">
        <v>0</v>
      </c>
      <c r="F47" s="63">
        <v>0</v>
      </c>
      <c r="G47" s="2">
        <v>71701.75</v>
      </c>
      <c r="H47" s="2">
        <v>0</v>
      </c>
      <c r="I47" s="2">
        <v>0</v>
      </c>
      <c r="J47" s="4">
        <v>86939.86</v>
      </c>
      <c r="K47" s="5">
        <v>3689207.3</v>
      </c>
      <c r="L47" s="5">
        <v>532707.86</v>
      </c>
      <c r="M47" s="5">
        <v>66991.350000000006</v>
      </c>
      <c r="N47" s="5">
        <v>66991.350000000006</v>
      </c>
      <c r="O47" s="5"/>
    </row>
    <row r="48" spans="1:16">
      <c r="A48" s="1" t="s">
        <v>30</v>
      </c>
      <c r="B48" s="62">
        <v>37483.47</v>
      </c>
      <c r="C48" s="62">
        <v>70295.62</v>
      </c>
      <c r="D48" s="63">
        <v>0</v>
      </c>
      <c r="E48" s="62">
        <v>70421.22</v>
      </c>
      <c r="F48" s="62">
        <v>69931.039999999994</v>
      </c>
      <c r="G48" s="63">
        <v>0</v>
      </c>
      <c r="H48" s="2">
        <v>69011.37</v>
      </c>
      <c r="I48" s="2">
        <v>82872.88</v>
      </c>
      <c r="J48" s="2">
        <v>0</v>
      </c>
      <c r="K48" s="2">
        <v>0</v>
      </c>
      <c r="L48" s="3">
        <v>0</v>
      </c>
      <c r="M48" s="3">
        <v>2911638.91</v>
      </c>
      <c r="N48" s="3">
        <v>2911638.91</v>
      </c>
      <c r="O48" s="3"/>
    </row>
    <row r="49" spans="1:15">
      <c r="A49" s="1" t="s">
        <v>31</v>
      </c>
      <c r="B49" s="63">
        <v>823595.35</v>
      </c>
      <c r="C49" s="63">
        <v>1266769.6299999999</v>
      </c>
      <c r="D49" s="63">
        <v>754470.37</v>
      </c>
      <c r="E49" s="63">
        <v>453585.43</v>
      </c>
      <c r="F49" s="63">
        <v>0</v>
      </c>
      <c r="G49" s="63">
        <v>0</v>
      </c>
      <c r="H49" s="2">
        <v>0</v>
      </c>
      <c r="I49" s="2">
        <v>0</v>
      </c>
      <c r="J49" s="2">
        <v>0</v>
      </c>
      <c r="K49" s="2">
        <v>0</v>
      </c>
      <c r="L49" s="3">
        <v>0</v>
      </c>
      <c r="M49" s="3">
        <v>0</v>
      </c>
      <c r="N49" s="3">
        <v>0</v>
      </c>
      <c r="O49" s="5"/>
    </row>
    <row r="50" spans="1:15">
      <c r="A50" s="48" t="s">
        <v>51</v>
      </c>
      <c r="B50" s="64">
        <f>B4+B5-B12+B35-B37-B41-B46</f>
        <v>48387044.899999984</v>
      </c>
      <c r="C50" s="64">
        <f>C4+C5-C12+C35-C37-C41-C46</f>
        <v>51971639.809999987</v>
      </c>
      <c r="D50" s="64">
        <f>D4+D5-D12+D35-D37-D41-D46</f>
        <v>52786992.179999992</v>
      </c>
      <c r="E50" s="64">
        <f t="shared" ref="E50:M50" si="45">E40-E41-E46</f>
        <v>55757501.859999977</v>
      </c>
      <c r="F50" s="64">
        <f t="shared" si="45"/>
        <v>59427708.839999996</v>
      </c>
      <c r="G50" s="64">
        <f t="shared" si="45"/>
        <v>63048330.299999997</v>
      </c>
      <c r="H50" s="64">
        <f t="shared" si="45"/>
        <v>63198789.840000011</v>
      </c>
      <c r="I50" s="64">
        <f t="shared" si="45"/>
        <v>65100047.339999996</v>
      </c>
      <c r="J50" s="49">
        <f t="shared" si="45"/>
        <v>69582641.210000008</v>
      </c>
      <c r="K50" s="49">
        <f t="shared" si="45"/>
        <v>73046709.240000024</v>
      </c>
      <c r="L50" s="49">
        <f t="shared" si="45"/>
        <v>76418161.360000029</v>
      </c>
      <c r="M50" s="49">
        <f t="shared" si="45"/>
        <v>82627666.820000038</v>
      </c>
      <c r="N50" s="50">
        <f>M50</f>
        <v>82627666.820000038</v>
      </c>
      <c r="O50" s="50"/>
    </row>
    <row r="51" spans="1:15">
      <c r="A51" s="66" t="s">
        <v>58</v>
      </c>
      <c r="B51" s="66"/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</row>
  </sheetData>
  <sheetProtection password="C76B" sheet="1" objects="1" scenarios="1"/>
  <mergeCells count="2">
    <mergeCell ref="A2:O2"/>
    <mergeCell ref="A51:O5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2012-11-20T19:26:11Z</dcterms:created>
  <dcterms:modified xsi:type="dcterms:W3CDTF">2014-01-30T19:46:01Z</dcterms:modified>
</cp:coreProperties>
</file>