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424"/>
  </bookViews>
  <sheets>
    <sheet name="Junho" sheetId="2" r:id="rId1"/>
    <sheet name="Capacitação Público Interno" sheetId="1" r:id="rId2"/>
  </sheets>
  <definedNames>
    <definedName name="_xlnm._FilterDatabase" localSheetId="1" hidden="1">'Capacitação Público Interno'!$A$2:$F$90</definedName>
  </definedNames>
  <calcPr calcId="125725"/>
</workbook>
</file>

<file path=xl/calcChain.xml><?xml version="1.0" encoding="utf-8"?>
<calcChain xmlns="http://schemas.openxmlformats.org/spreadsheetml/2006/main">
  <c r="G49" i="1"/>
  <c r="H49"/>
  <c r="J49"/>
  <c r="K49"/>
  <c r="L49"/>
  <c r="M49"/>
  <c r="N49"/>
  <c r="I49"/>
  <c r="H48"/>
  <c r="K48" s="1"/>
  <c r="L48" s="1"/>
  <c r="H47"/>
  <c r="G47"/>
  <c r="K47" s="1"/>
  <c r="L47" s="1"/>
  <c r="L46"/>
  <c r="K46"/>
  <c r="K45"/>
  <c r="L45" s="1"/>
  <c r="L44"/>
  <c r="K44"/>
  <c r="K43"/>
  <c r="L43" s="1"/>
  <c r="L42"/>
  <c r="K42"/>
  <c r="K41"/>
  <c r="L41" s="1"/>
  <c r="H40"/>
  <c r="G40"/>
  <c r="K40" s="1"/>
  <c r="L40" s="1"/>
  <c r="N13" i="2"/>
  <c r="M13"/>
  <c r="J13"/>
  <c r="I13"/>
  <c r="H13"/>
  <c r="H12"/>
  <c r="K12" s="1"/>
  <c r="L12" s="1"/>
  <c r="H11"/>
  <c r="G11"/>
  <c r="K11" s="1"/>
  <c r="L11" s="1"/>
  <c r="L10"/>
  <c r="K10"/>
  <c r="K9"/>
  <c r="L9" s="1"/>
  <c r="L8"/>
  <c r="K8"/>
  <c r="K7"/>
  <c r="L7" s="1"/>
  <c r="L6"/>
  <c r="K6"/>
  <c r="K5"/>
  <c r="L5" s="1"/>
  <c r="H4"/>
  <c r="G4"/>
  <c r="K4" s="1"/>
  <c r="K13" l="1"/>
  <c r="L4"/>
  <c r="L13" s="1"/>
  <c r="G13"/>
  <c r="L38" i="1"/>
  <c r="K38"/>
  <c r="I38"/>
  <c r="H38"/>
  <c r="L37"/>
  <c r="K37"/>
  <c r="H36"/>
  <c r="G36"/>
  <c r="K36" s="1"/>
  <c r="L36" s="1"/>
  <c r="L35"/>
  <c r="K35"/>
  <c r="L34"/>
  <c r="K34"/>
  <c r="L33"/>
  <c r="K33"/>
  <c r="L32"/>
  <c r="K32"/>
  <c r="L31"/>
  <c r="K31"/>
  <c r="L30"/>
  <c r="K30"/>
  <c r="H29"/>
  <c r="K29" s="1"/>
  <c r="L29" s="1"/>
  <c r="L28"/>
  <c r="K28"/>
  <c r="K27"/>
  <c r="L27" s="1"/>
  <c r="H27"/>
  <c r="H26"/>
  <c r="K26" s="1"/>
  <c r="L26" s="1"/>
  <c r="L25"/>
  <c r="K25"/>
  <c r="L16"/>
  <c r="L24"/>
  <c r="I23"/>
  <c r="H22"/>
  <c r="I21"/>
  <c r="H21"/>
  <c r="K24"/>
  <c r="K23"/>
  <c r="L23" s="1"/>
  <c r="K22"/>
  <c r="L22" s="1"/>
  <c r="K21"/>
  <c r="L21" s="1"/>
  <c r="K20"/>
  <c r="L20" s="1"/>
  <c r="K19"/>
  <c r="L19" s="1"/>
  <c r="K18"/>
  <c r="L18" s="1"/>
  <c r="K17"/>
  <c r="L17" s="1"/>
  <c r="K16"/>
  <c r="K15"/>
  <c r="L15" s="1"/>
  <c r="L6"/>
  <c r="L9"/>
  <c r="K14" l="1"/>
  <c r="L14" s="1"/>
  <c r="K13"/>
  <c r="L13" s="1"/>
  <c r="K12"/>
  <c r="L12" s="1"/>
  <c r="K11"/>
  <c r="L11" s="1"/>
  <c r="K10"/>
  <c r="L10" s="1"/>
  <c r="K8"/>
  <c r="K7"/>
  <c r="L7" s="1"/>
  <c r="K5"/>
  <c r="L5" s="1"/>
  <c r="L8" l="1"/>
</calcChain>
</file>

<file path=xl/sharedStrings.xml><?xml version="1.0" encoding="utf-8"?>
<sst xmlns="http://schemas.openxmlformats.org/spreadsheetml/2006/main" count="429" uniqueCount="174">
  <si>
    <t>DATA</t>
  </si>
  <si>
    <t>EVENTO</t>
  </si>
  <si>
    <t>FORMA DE
EXECUÇÃO</t>
  </si>
  <si>
    <t>MINISTRANTE</t>
  </si>
  <si>
    <t>LOCAL</t>
  </si>
  <si>
    <t>TABELA 20 -ATIVIDADES DE CAPACITAÇÃO E APERFEIÇOAMENTO - PÚBLICO INTERNO</t>
  </si>
  <si>
    <t>DIÁRIAS</t>
  </si>
  <si>
    <t>TOTAL</t>
  </si>
  <si>
    <t>T O T A L</t>
  </si>
  <si>
    <t>CUSTOS</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</si>
  <si>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</si>
  <si>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</si>
  <si>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</si>
  <si>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</si>
  <si>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</si>
  <si>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</si>
  <si>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</si>
  <si>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</si>
  <si>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</si>
  <si>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</si>
  <si>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</si>
  <si>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</si>
  <si>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</si>
  <si>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</si>
  <si>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</si>
  <si>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</si>
  <si>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</si>
  <si>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</si>
  <si>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</si>
  <si>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</si>
  <si>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</si>
  <si>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</si>
  <si>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r>
      <rPr>
        <b/>
        <sz val="11"/>
        <color theme="1"/>
        <rFont val="Calibri"/>
        <family val="2"/>
        <scheme val="minor"/>
      </rPr>
      <t>FONTE</t>
    </r>
    <r>
      <rPr>
        <sz val="11"/>
        <color theme="1"/>
        <rFont val="Calibri"/>
        <family val="2"/>
        <scheme val="minor"/>
      </rPr>
      <t>: Instituto de Contas - ICON</t>
    </r>
  </si>
  <si>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</si>
  <si>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</si>
  <si>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</si>
  <si>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</si>
  <si>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</si>
  <si>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</si>
  <si>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</si>
  <si>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</si>
  <si>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</si>
  <si>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</si>
  <si>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</si>
  <si>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</si>
  <si>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</si>
  <si>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</si>
  <si>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</si>
  <si>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</si>
  <si>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</si>
  <si>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</si>
  <si>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</si>
  <si>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</si>
  <si>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</si>
  <si>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</si>
  <si>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</si>
  <si>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</si>
  <si>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</si>
  <si>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</si>
  <si>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</si>
  <si>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</si>
  <si>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</si>
  <si>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</si>
  <si>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</si>
  <si>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</si>
  <si>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</si>
  <si>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</si>
  <si>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</si>
  <si>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</si>
  <si>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</si>
  <si>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</si>
  <si>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</si>
  <si>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</si>
  <si>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</si>
  <si>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</si>
  <si>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</si>
  <si>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</si>
  <si>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</si>
  <si>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</si>
  <si>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</si>
  <si>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</si>
  <si>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</si>
  <si>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</si>
  <si>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</si>
  <si>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</si>
  <si>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</si>
  <si>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</si>
  <si>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</si>
  <si>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</si>
  <si>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</si>
  <si>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</si>
  <si>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</si>
  <si>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</si>
  <si>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</si>
  <si>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</si>
  <si>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</si>
  <si>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</si>
  <si>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</si>
  <si>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</si>
  <si>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</si>
  <si>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</si>
  <si>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</si>
  <si>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</si>
  <si>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</si>
  <si>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</si>
  <si>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</si>
  <si>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</si>
  <si>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</si>
  <si>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</si>
  <si>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</si>
  <si>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</si>
  <si>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</si>
  <si>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</si>
  <si>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</si>
  <si>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</si>
  <si>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</si>
  <si>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</si>
  <si>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</si>
  <si>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</si>
  <si>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</si>
  <si>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</si>
  <si>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</si>
  <si>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</si>
  <si>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</si>
  <si>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</si>
  <si>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</si>
  <si>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</si>
  <si>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</si>
  <si>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</si>
  <si>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</si>
  <si>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</si>
  <si>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</si>
  <si>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</si>
  <si>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</si>
  <si>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01 a 30 de junho</t>
  </si>
  <si>
    <t>4 a 6 de junho</t>
  </si>
  <si>
    <t>5º Fórum IBGP de Governança de TI</t>
  </si>
  <si>
    <t>Profissionais de Infomática</t>
  </si>
  <si>
    <t>Jairo Wensing; Rafael Queiroz Gonçalves; Wallace da Silva Pereira</t>
  </si>
  <si>
    <t>05 de junho</t>
  </si>
  <si>
    <t>45º Simpósio Mundial de Auditoria Contínua e Relatórios</t>
  </si>
  <si>
    <t>acadêmicos e profissionais contábeis</t>
  </si>
  <si>
    <t xml:space="preserve">Paulo Soto de Miranda, Otto Ferreira Simões e Luiz Paulo Monteiro Mafra </t>
  </si>
  <si>
    <t>5 a 7 de junho</t>
  </si>
  <si>
    <t>Mensuração de Impacto Social</t>
  </si>
  <si>
    <t>Público em Geral</t>
  </si>
  <si>
    <t>Antônio Felipe Oliveira Rodrigues</t>
  </si>
  <si>
    <t>6 e 7 de junho</t>
  </si>
  <si>
    <t>"Governança, Compliance e Integridade na Administração Pública: do Discurso à Prática"</t>
  </si>
  <si>
    <t>Servidores públicos federais, estaduais e municipais, advogados, procuradores, etc</t>
  </si>
  <si>
    <t>Flávia Letícia F. Baesso Martins</t>
  </si>
  <si>
    <t>6 de junho</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</si>
  <si>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</si>
  <si>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</si>
  <si>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</si>
  <si>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11 de junho</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</si>
  <si>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</si>
  <si>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</si>
  <si>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</si>
  <si>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17, 18, 24, 26 e 27 de Junho</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</si>
  <si>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</si>
  <si>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</si>
  <si>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</si>
  <si>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27 e 28 de junho</t>
  </si>
  <si>
    <t>VII Encontro Juristcs – Jurisprudências nos Tribunais de Contas</t>
  </si>
  <si>
    <t>Membros e o corpo técnico dos Tribunais de Contas</t>
  </si>
  <si>
    <t>Goiânia</t>
  </si>
  <si>
    <t>George Brasil P. Pitsica; Wallace da Silva Pereira; Leonardo Manzoni</t>
  </si>
  <si>
    <t>26 a 28 de junho</t>
  </si>
  <si>
    <t>52º Congresso Nacional de Abipem</t>
  </si>
  <si>
    <t>Servidores Municipais</t>
  </si>
  <si>
    <t>Foz do Iguaçu</t>
  </si>
  <si>
    <t>Adriana Regina D. Cardoso; Adriana Adriano Schmitt</t>
  </si>
  <si>
    <t>junho</t>
  </si>
</sst>
</file>

<file path=xl/styles.xml><?xml version="1.0" encoding="utf-8"?>
<styleSheet xmlns="http://schemas.openxmlformats.org/spreadsheetml/2006/main">
  <fonts count="9">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ill="1" applyBorder="1"/>
    <xf numFmtId="0" fontId="0" fillId="2" borderId="0" xfId="0" applyFill="1"/>
    <xf numFmtId="0" fontId="0" fillId="0" borderId="0" xfId="0" applyFill="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6"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1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1" xfId="0" quotePrefix="1"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4" fillId="2" borderId="3" xfId="0" quotePrefix="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0" fillId="0" borderId="0" xfId="0" applyAlignment="1">
      <alignment wrapText="1"/>
    </xf>
    <xf numFmtId="49" fontId="5" fillId="2" borderId="1"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8" xfId="0" applyFont="1" applyFill="1" applyBorder="1" applyAlignment="1">
      <alignment horizontal="center" vertical="center"/>
    </xf>
    <xf numFmtId="0" fontId="7" fillId="5"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4" xfId="0" applyFont="1" applyBorder="1" applyAlignment="1">
      <alignment horizontal="lef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3"/>
  <sheetViews>
    <sheetView tabSelected="1" zoomScaleNormal="100" workbookViewId="0">
      <selection activeCell="C3" sqref="C3"/>
    </sheetView>
  </sheetViews>
  <sheetFormatPr defaultRowHeight="15"/>
  <cols>
    <col min="1" max="1" width="11.7109375" bestFit="1" customWidth="1"/>
    <col min="3" max="3" width="10.7109375" bestFit="1" customWidth="1"/>
    <col min="4" max="4" width="17.42578125" style="32" customWidth="1"/>
    <col min="5" max="5" width="13.85546875" bestFit="1" customWidth="1"/>
    <col min="14" max="14" width="8.140625" bestFit="1" customWidth="1"/>
    <col min="15" max="15" width="44.140625" bestFit="1" customWidth="1"/>
  </cols>
  <sheetData>
    <row r="1" spans="1:15" ht="18.75">
      <c r="A1" s="36" t="s">
        <v>5</v>
      </c>
      <c r="B1" s="36"/>
      <c r="C1" s="36"/>
      <c r="D1" s="36"/>
      <c r="E1" s="36"/>
      <c r="F1" s="36"/>
      <c r="G1" s="36"/>
      <c r="H1" s="36"/>
      <c r="I1" s="36"/>
      <c r="J1" s="36"/>
      <c r="K1" s="36"/>
      <c r="L1" s="36"/>
      <c r="M1" s="36"/>
      <c r="N1" s="36"/>
      <c r="O1" s="37"/>
    </row>
    <row r="2" spans="1:15" ht="36">
      <c r="A2" s="22" t="s">
        <v>0</v>
      </c>
      <c r="B2" s="23" t="s">
        <v>1</v>
      </c>
      <c r="C2" s="24" t="s">
        <v>2</v>
      </c>
      <c r="D2" s="23" t="s">
        <v>21</v>
      </c>
      <c r="E2" s="23" t="s">
        <v>3</v>
      </c>
      <c r="F2" s="23" t="s">
        <v>4</v>
      </c>
      <c r="G2" s="25" t="s">
        <v>86</v>
      </c>
      <c r="H2" s="25" t="s">
        <v>87</v>
      </c>
      <c r="I2" s="25" t="s">
        <v>88</v>
      </c>
      <c r="J2" s="25" t="s">
        <v>89</v>
      </c>
      <c r="K2" s="25" t="s">
        <v>90</v>
      </c>
      <c r="L2" s="25" t="s">
        <v>91</v>
      </c>
      <c r="M2" s="23" t="s">
        <v>92</v>
      </c>
      <c r="N2" s="24" t="s">
        <v>93</v>
      </c>
      <c r="O2" s="24" t="s">
        <v>94</v>
      </c>
    </row>
    <row r="3" spans="1:15" ht="70.5" customHeight="1">
      <c r="A3" s="26" t="s">
        <v>134</v>
      </c>
      <c r="B3" s="26" t="s">
        <v>22</v>
      </c>
      <c r="C3" s="26" t="s">
        <v>14</v>
      </c>
      <c r="D3" s="26" t="s">
        <v>95</v>
      </c>
      <c r="E3" s="26" t="s">
        <v>15</v>
      </c>
      <c r="F3" s="33" t="s">
        <v>65</v>
      </c>
      <c r="G3" s="26">
        <v>0</v>
      </c>
      <c r="H3" s="26">
        <v>0</v>
      </c>
      <c r="I3" s="26">
        <v>3053.7</v>
      </c>
      <c r="J3" s="26">
        <v>0</v>
      </c>
      <c r="K3" s="29">
        <v>3053.7</v>
      </c>
      <c r="L3" s="26">
        <v>3053.7</v>
      </c>
      <c r="M3" s="26">
        <v>45</v>
      </c>
      <c r="N3" s="26">
        <v>1</v>
      </c>
      <c r="O3" s="26" t="s">
        <v>70</v>
      </c>
    </row>
    <row r="4" spans="1:15" ht="70.5" customHeight="1">
      <c r="A4" s="26" t="s">
        <v>135</v>
      </c>
      <c r="B4" s="16" t="s">
        <v>136</v>
      </c>
      <c r="C4" s="16" t="s">
        <v>14</v>
      </c>
      <c r="D4" s="16" t="s">
        <v>137</v>
      </c>
      <c r="E4" s="27" t="s">
        <v>15</v>
      </c>
      <c r="F4" s="16" t="s">
        <v>16</v>
      </c>
      <c r="G4" s="28">
        <f>1498+1175</f>
        <v>2673</v>
      </c>
      <c r="H4" s="28">
        <f>3*2422</f>
        <v>7266</v>
      </c>
      <c r="I4" s="28">
        <v>0</v>
      </c>
      <c r="J4" s="28">
        <v>0</v>
      </c>
      <c r="K4" s="29">
        <f>SUM(G4:J4)</f>
        <v>9939</v>
      </c>
      <c r="L4" s="28">
        <f>K4/N4</f>
        <v>3313</v>
      </c>
      <c r="M4" s="27">
        <v>24</v>
      </c>
      <c r="N4" s="16">
        <v>3</v>
      </c>
      <c r="O4" s="16" t="s">
        <v>138</v>
      </c>
    </row>
    <row r="5" spans="1:15" ht="70.5" customHeight="1">
      <c r="A5" s="26" t="s">
        <v>139</v>
      </c>
      <c r="B5" s="16" t="s">
        <v>140</v>
      </c>
      <c r="C5" s="16" t="s">
        <v>14</v>
      </c>
      <c r="D5" s="16" t="s">
        <v>141</v>
      </c>
      <c r="E5" s="27" t="s">
        <v>15</v>
      </c>
      <c r="F5" s="16" t="s">
        <v>33</v>
      </c>
      <c r="G5" s="28">
        <v>0</v>
      </c>
      <c r="H5" s="28">
        <v>0</v>
      </c>
      <c r="I5" s="28">
        <v>892.5</v>
      </c>
      <c r="J5" s="28">
        <v>0</v>
      </c>
      <c r="K5" s="29">
        <f t="shared" ref="K5:K12" si="0">SUM(G5:J5)</f>
        <v>892.5</v>
      </c>
      <c r="L5" s="28">
        <f t="shared" ref="L5:L12" si="1">K5/N5</f>
        <v>297.5</v>
      </c>
      <c r="M5" s="27">
        <v>10</v>
      </c>
      <c r="N5" s="16">
        <v>3</v>
      </c>
      <c r="O5" s="16" t="s">
        <v>142</v>
      </c>
    </row>
    <row r="6" spans="1:15" ht="70.5" customHeight="1">
      <c r="A6" s="26" t="s">
        <v>143</v>
      </c>
      <c r="B6" s="16" t="s">
        <v>144</v>
      </c>
      <c r="C6" s="16" t="s">
        <v>14</v>
      </c>
      <c r="D6" s="27" t="s">
        <v>145</v>
      </c>
      <c r="E6" s="27" t="s">
        <v>15</v>
      </c>
      <c r="F6" s="16" t="s">
        <v>20</v>
      </c>
      <c r="G6" s="28">
        <v>408</v>
      </c>
      <c r="H6" s="28">
        <v>2422</v>
      </c>
      <c r="I6" s="28">
        <v>3258</v>
      </c>
      <c r="J6" s="28">
        <v>0</v>
      </c>
      <c r="K6" s="29">
        <f t="shared" si="0"/>
        <v>6088</v>
      </c>
      <c r="L6" s="28">
        <f t="shared" si="1"/>
        <v>6088</v>
      </c>
      <c r="M6" s="27">
        <v>20</v>
      </c>
      <c r="N6" s="16">
        <v>1</v>
      </c>
      <c r="O6" s="16" t="s">
        <v>146</v>
      </c>
    </row>
    <row r="7" spans="1:15" ht="70.5" customHeight="1">
      <c r="A7" s="30" t="s">
        <v>147</v>
      </c>
      <c r="B7" s="30" t="s">
        <v>148</v>
      </c>
      <c r="C7" s="16" t="s">
        <v>14</v>
      </c>
      <c r="D7" s="16" t="s">
        <v>149</v>
      </c>
      <c r="E7" s="16" t="s">
        <v>15</v>
      </c>
      <c r="F7" s="16" t="s">
        <v>16</v>
      </c>
      <c r="G7" s="28">
        <v>1089</v>
      </c>
      <c r="H7" s="28">
        <v>2076</v>
      </c>
      <c r="I7" s="28">
        <v>3590</v>
      </c>
      <c r="J7" s="28">
        <v>0</v>
      </c>
      <c r="K7" s="29">
        <f t="shared" si="0"/>
        <v>6755</v>
      </c>
      <c r="L7" s="28">
        <f t="shared" si="1"/>
        <v>6755</v>
      </c>
      <c r="M7" s="16">
        <v>14</v>
      </c>
      <c r="N7" s="16">
        <v>1</v>
      </c>
      <c r="O7" s="16" t="s">
        <v>150</v>
      </c>
    </row>
    <row r="8" spans="1:15" ht="70.5" customHeight="1">
      <c r="A8" s="30" t="s">
        <v>151</v>
      </c>
      <c r="B8" s="30" t="s">
        <v>152</v>
      </c>
      <c r="C8" s="16" t="s">
        <v>18</v>
      </c>
      <c r="D8" s="16" t="s">
        <v>95</v>
      </c>
      <c r="E8" s="30" t="s">
        <v>153</v>
      </c>
      <c r="F8" s="16" t="s">
        <v>66</v>
      </c>
      <c r="G8" s="28">
        <v>0</v>
      </c>
      <c r="H8" s="28">
        <v>0</v>
      </c>
      <c r="I8" s="28">
        <v>0</v>
      </c>
      <c r="J8" s="28">
        <v>0</v>
      </c>
      <c r="K8" s="29">
        <f t="shared" si="0"/>
        <v>0</v>
      </c>
      <c r="L8" s="28">
        <f t="shared" si="1"/>
        <v>0</v>
      </c>
      <c r="M8" s="16">
        <v>3</v>
      </c>
      <c r="N8" s="16">
        <v>111</v>
      </c>
      <c r="O8" s="16" t="s">
        <v>154</v>
      </c>
    </row>
    <row r="9" spans="1:15" ht="70.5" customHeight="1">
      <c r="A9" s="30" t="s">
        <v>155</v>
      </c>
      <c r="B9" s="30" t="s">
        <v>156</v>
      </c>
      <c r="C9" s="16" t="s">
        <v>18</v>
      </c>
      <c r="D9" s="16" t="s">
        <v>95</v>
      </c>
      <c r="E9" s="30" t="s">
        <v>157</v>
      </c>
      <c r="F9" s="16" t="s">
        <v>66</v>
      </c>
      <c r="G9" s="28">
        <v>0</v>
      </c>
      <c r="H9" s="28">
        <v>0</v>
      </c>
      <c r="I9" s="28">
        <v>0</v>
      </c>
      <c r="J9" s="28">
        <v>0</v>
      </c>
      <c r="K9" s="29">
        <f t="shared" si="0"/>
        <v>0</v>
      </c>
      <c r="L9" s="28">
        <f t="shared" si="1"/>
        <v>0</v>
      </c>
      <c r="M9" s="16">
        <v>3</v>
      </c>
      <c r="N9" s="16">
        <v>20</v>
      </c>
      <c r="O9" s="16" t="s">
        <v>158</v>
      </c>
    </row>
    <row r="10" spans="1:15" ht="70.5" customHeight="1">
      <c r="A10" s="30" t="s">
        <v>159</v>
      </c>
      <c r="B10" s="16" t="s">
        <v>160</v>
      </c>
      <c r="C10" s="16" t="s">
        <v>18</v>
      </c>
      <c r="D10" s="16" t="s">
        <v>95</v>
      </c>
      <c r="E10" s="16" t="s">
        <v>161</v>
      </c>
      <c r="F10" s="16" t="s">
        <v>66</v>
      </c>
      <c r="G10" s="28">
        <v>0</v>
      </c>
      <c r="H10" s="28">
        <v>0</v>
      </c>
      <c r="I10" s="28">
        <v>4680</v>
      </c>
      <c r="J10" s="28">
        <v>1615.95</v>
      </c>
      <c r="K10" s="29">
        <f t="shared" si="0"/>
        <v>6295.95</v>
      </c>
      <c r="L10" s="28">
        <f t="shared" si="1"/>
        <v>179.88428571428571</v>
      </c>
      <c r="M10" s="16">
        <v>24</v>
      </c>
      <c r="N10" s="16">
        <v>35</v>
      </c>
      <c r="O10" s="16" t="s">
        <v>162</v>
      </c>
    </row>
    <row r="11" spans="1:15" ht="70.5" customHeight="1">
      <c r="A11" s="30" t="s">
        <v>163</v>
      </c>
      <c r="B11" s="16" t="s">
        <v>164</v>
      </c>
      <c r="C11" s="16" t="s">
        <v>14</v>
      </c>
      <c r="D11" s="16" t="s">
        <v>165</v>
      </c>
      <c r="E11" s="16" t="s">
        <v>15</v>
      </c>
      <c r="F11" s="16" t="s">
        <v>166</v>
      </c>
      <c r="G11" s="28">
        <f>1024+952+1024</f>
        <v>3000</v>
      </c>
      <c r="H11" s="28">
        <f>3114+2422+2422</f>
        <v>7958</v>
      </c>
      <c r="I11" s="28">
        <v>0</v>
      </c>
      <c r="J11" s="28">
        <v>0</v>
      </c>
      <c r="K11" s="29">
        <f t="shared" si="0"/>
        <v>10958</v>
      </c>
      <c r="L11" s="28">
        <f t="shared" si="1"/>
        <v>3652.6666666666665</v>
      </c>
      <c r="M11" s="16">
        <v>15</v>
      </c>
      <c r="N11" s="16">
        <v>3</v>
      </c>
      <c r="O11" s="16" t="s">
        <v>167</v>
      </c>
    </row>
    <row r="12" spans="1:15" ht="70.5" customHeight="1">
      <c r="A12" s="30" t="s">
        <v>168</v>
      </c>
      <c r="B12" s="16" t="s">
        <v>169</v>
      </c>
      <c r="C12" s="16" t="s">
        <v>14</v>
      </c>
      <c r="D12" s="16" t="s">
        <v>170</v>
      </c>
      <c r="E12" s="16" t="s">
        <v>15</v>
      </c>
      <c r="F12" s="16" t="s">
        <v>171</v>
      </c>
      <c r="G12" s="28">
        <v>2810</v>
      </c>
      <c r="H12" s="28">
        <f>2*3114</f>
        <v>6228</v>
      </c>
      <c r="I12" s="28">
        <v>1800</v>
      </c>
      <c r="J12" s="28">
        <v>0</v>
      </c>
      <c r="K12" s="29">
        <f t="shared" si="0"/>
        <v>10838</v>
      </c>
      <c r="L12" s="28">
        <f t="shared" si="1"/>
        <v>5419</v>
      </c>
      <c r="M12" s="16">
        <v>16</v>
      </c>
      <c r="N12" s="16">
        <v>2</v>
      </c>
      <c r="O12" s="16" t="s">
        <v>172</v>
      </c>
    </row>
    <row r="13" spans="1:15">
      <c r="A13" s="38" t="s">
        <v>8</v>
      </c>
      <c r="B13" s="38"/>
      <c r="C13" s="38"/>
      <c r="D13" s="38"/>
      <c r="E13" s="38"/>
      <c r="F13" s="38"/>
      <c r="G13" s="34">
        <f>SUM(G3:G12)</f>
        <v>9980</v>
      </c>
      <c r="H13" s="34">
        <f t="shared" ref="H13:N13" si="2">SUM(H3:H12)</f>
        <v>25950</v>
      </c>
      <c r="I13" s="34">
        <f t="shared" si="2"/>
        <v>17274.2</v>
      </c>
      <c r="J13" s="34">
        <f t="shared" si="2"/>
        <v>1615.95</v>
      </c>
      <c r="K13" s="34">
        <f t="shared" si="2"/>
        <v>54820.15</v>
      </c>
      <c r="L13" s="34">
        <f t="shared" si="2"/>
        <v>28758.750952380953</v>
      </c>
      <c r="M13" s="35">
        <f t="shared" si="2"/>
        <v>174</v>
      </c>
      <c r="N13" s="35">
        <f t="shared" si="2"/>
        <v>180</v>
      </c>
      <c r="O13" s="31"/>
    </row>
  </sheetData>
  <mergeCells count="2">
    <mergeCell ref="A1:O1"/>
    <mergeCell ref="A13:F13"/>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50"/>
  <sheetViews>
    <sheetView showGridLines="0" topLeftCell="A10" zoomScaleNormal="100" workbookViewId="0">
      <selection activeCell="B5" sqref="B5"/>
    </sheetView>
  </sheetViews>
  <sheetFormatPr defaultRowHeight="15"/>
  <cols>
    <col min="1" max="15" width="13.140625" customWidth="1"/>
  </cols>
  <sheetData>
    <row r="1" spans="1:15" ht="30" customHeight="1">
      <c r="A1" s="36" t="s">
        <v>5</v>
      </c>
      <c r="B1" s="36"/>
      <c r="C1" s="36"/>
      <c r="D1" s="36"/>
      <c r="E1" s="36"/>
      <c r="F1" s="36"/>
      <c r="G1" s="36"/>
      <c r="H1" s="36"/>
      <c r="I1" s="36"/>
      <c r="J1" s="36"/>
      <c r="K1" s="36"/>
      <c r="L1" s="36"/>
      <c r="M1" s="36"/>
      <c r="N1" s="36"/>
      <c r="O1" s="37"/>
    </row>
    <row r="2" spans="1:15" s="2" customFormat="1" ht="15" customHeight="1">
      <c r="A2" s="43" t="s">
        <v>0</v>
      </c>
      <c r="B2" s="44" t="s">
        <v>1</v>
      </c>
      <c r="C2" s="39" t="s">
        <v>2</v>
      </c>
      <c r="D2" s="44" t="s">
        <v>21</v>
      </c>
      <c r="E2" s="44" t="s">
        <v>3</v>
      </c>
      <c r="F2" s="44" t="s">
        <v>4</v>
      </c>
      <c r="G2" s="45" t="s">
        <v>9</v>
      </c>
      <c r="H2" s="45"/>
      <c r="I2" s="45"/>
      <c r="J2" s="45"/>
      <c r="K2" s="44" t="s">
        <v>7</v>
      </c>
      <c r="L2" s="39" t="s">
        <v>11</v>
      </c>
      <c r="M2" s="39" t="s">
        <v>44</v>
      </c>
      <c r="N2" s="46" t="s">
        <v>40</v>
      </c>
      <c r="O2" s="39" t="s">
        <v>85</v>
      </c>
    </row>
    <row r="3" spans="1:15" s="2" customFormat="1" ht="24" customHeight="1">
      <c r="A3" s="43"/>
      <c r="B3" s="44"/>
      <c r="C3" s="39"/>
      <c r="D3" s="44"/>
      <c r="E3" s="44"/>
      <c r="F3" s="44"/>
      <c r="G3" s="9" t="s">
        <v>36</v>
      </c>
      <c r="H3" s="9" t="s">
        <v>6</v>
      </c>
      <c r="I3" s="9" t="s">
        <v>12</v>
      </c>
      <c r="J3" s="9" t="s">
        <v>10</v>
      </c>
      <c r="K3" s="44"/>
      <c r="L3" s="39"/>
      <c r="M3" s="39"/>
      <c r="N3" s="47"/>
      <c r="O3" s="39"/>
    </row>
    <row r="4" spans="1:15" s="2" customFormat="1" ht="30" customHeight="1">
      <c r="A4" s="11" t="s">
        <v>45</v>
      </c>
      <c r="B4" s="13" t="s">
        <v>46</v>
      </c>
      <c r="C4" s="13" t="s">
        <v>46</v>
      </c>
      <c r="D4" s="13" t="s">
        <v>46</v>
      </c>
      <c r="E4" s="13" t="s">
        <v>46</v>
      </c>
      <c r="F4" s="13" t="s">
        <v>46</v>
      </c>
      <c r="G4" s="13" t="s">
        <v>46</v>
      </c>
      <c r="H4" s="13" t="s">
        <v>46</v>
      </c>
      <c r="I4" s="13" t="s">
        <v>46</v>
      </c>
      <c r="J4" s="13" t="s">
        <v>46</v>
      </c>
      <c r="K4" s="13" t="s">
        <v>46</v>
      </c>
      <c r="L4" s="13" t="s">
        <v>46</v>
      </c>
      <c r="M4" s="13" t="s">
        <v>46</v>
      </c>
      <c r="N4" s="20" t="s">
        <v>46</v>
      </c>
      <c r="O4" s="17" t="s">
        <v>46</v>
      </c>
    </row>
    <row r="5" spans="1:15" ht="30" customHeight="1">
      <c r="A5" s="11" t="s">
        <v>41</v>
      </c>
      <c r="B5" s="6" t="s">
        <v>13</v>
      </c>
      <c r="C5" s="4" t="s">
        <v>14</v>
      </c>
      <c r="D5" s="4" t="s">
        <v>37</v>
      </c>
      <c r="E5" s="4" t="s">
        <v>15</v>
      </c>
      <c r="F5" s="4" t="s">
        <v>16</v>
      </c>
      <c r="G5" s="8">
        <v>1558.57</v>
      </c>
      <c r="H5" s="8">
        <v>2076</v>
      </c>
      <c r="I5" s="8">
        <v>0</v>
      </c>
      <c r="J5" s="8">
        <v>0</v>
      </c>
      <c r="K5" s="8">
        <f>G5+H5</f>
        <v>3634.5699999999997</v>
      </c>
      <c r="L5" s="8">
        <f t="shared" ref="L5:L10" si="0">K5/N5</f>
        <v>3634.5699999999997</v>
      </c>
      <c r="M5" s="4">
        <v>16</v>
      </c>
      <c r="N5" s="21">
        <v>1</v>
      </c>
      <c r="O5" s="18" t="s">
        <v>67</v>
      </c>
    </row>
    <row r="6" spans="1:15" ht="30" customHeight="1">
      <c r="A6" s="11" t="s">
        <v>41</v>
      </c>
      <c r="B6" s="6" t="s">
        <v>17</v>
      </c>
      <c r="C6" s="4" t="s">
        <v>18</v>
      </c>
      <c r="D6" s="4" t="s">
        <v>39</v>
      </c>
      <c r="E6" s="4" t="s">
        <v>15</v>
      </c>
      <c r="F6" s="4" t="s">
        <v>43</v>
      </c>
      <c r="G6" s="8">
        <v>0</v>
      </c>
      <c r="H6" s="8">
        <v>0</v>
      </c>
      <c r="I6" s="8">
        <v>900</v>
      </c>
      <c r="J6" s="8">
        <v>0</v>
      </c>
      <c r="K6" s="8">
        <v>900</v>
      </c>
      <c r="L6" s="8">
        <f t="shared" si="0"/>
        <v>100</v>
      </c>
      <c r="M6" s="4">
        <v>5</v>
      </c>
      <c r="N6" s="21">
        <v>9</v>
      </c>
      <c r="O6" s="18" t="s">
        <v>68</v>
      </c>
    </row>
    <row r="7" spans="1:15" ht="30" customHeight="1">
      <c r="A7" s="11" t="s">
        <v>41</v>
      </c>
      <c r="B7" s="6" t="s">
        <v>19</v>
      </c>
      <c r="C7" s="4" t="s">
        <v>14</v>
      </c>
      <c r="D7" s="4" t="s">
        <v>37</v>
      </c>
      <c r="E7" s="4" t="s">
        <v>15</v>
      </c>
      <c r="F7" s="4" t="s">
        <v>20</v>
      </c>
      <c r="G7" s="8">
        <v>4538.8999999999996</v>
      </c>
      <c r="H7" s="8">
        <v>6228</v>
      </c>
      <c r="I7" s="8">
        <v>0</v>
      </c>
      <c r="J7" s="8">
        <v>0</v>
      </c>
      <c r="K7" s="8">
        <f>G7+H7</f>
        <v>10766.9</v>
      </c>
      <c r="L7" s="8">
        <f t="shared" si="0"/>
        <v>1794.4833333333333</v>
      </c>
      <c r="M7" s="4">
        <v>8</v>
      </c>
      <c r="N7" s="21">
        <v>6</v>
      </c>
      <c r="O7" s="18" t="s">
        <v>69</v>
      </c>
    </row>
    <row r="8" spans="1:15" s="1" customFormat="1" ht="30" customHeight="1">
      <c r="A8" s="12" t="s">
        <v>42</v>
      </c>
      <c r="B8" s="6" t="s">
        <v>22</v>
      </c>
      <c r="C8" s="4" t="s">
        <v>14</v>
      </c>
      <c r="D8" s="5" t="s">
        <v>23</v>
      </c>
      <c r="E8" s="4" t="s">
        <v>15</v>
      </c>
      <c r="F8" s="4" t="s">
        <v>34</v>
      </c>
      <c r="G8" s="8">
        <v>0</v>
      </c>
      <c r="H8" s="8">
        <v>0</v>
      </c>
      <c r="I8" s="8">
        <v>3053.7</v>
      </c>
      <c r="J8" s="8">
        <v>0</v>
      </c>
      <c r="K8" s="8">
        <f>I8</f>
        <v>3053.7</v>
      </c>
      <c r="L8" s="8">
        <f t="shared" si="0"/>
        <v>3053.7</v>
      </c>
      <c r="M8" s="5">
        <v>45</v>
      </c>
      <c r="N8" s="21">
        <v>1</v>
      </c>
      <c r="O8" s="17" t="s">
        <v>70</v>
      </c>
    </row>
    <row r="9" spans="1:15" ht="30" customHeight="1">
      <c r="A9" s="12" t="s">
        <v>42</v>
      </c>
      <c r="B9" s="6" t="s">
        <v>24</v>
      </c>
      <c r="C9" s="4" t="s">
        <v>18</v>
      </c>
      <c r="D9" s="5" t="s">
        <v>23</v>
      </c>
      <c r="E9" s="5" t="s">
        <v>25</v>
      </c>
      <c r="F9" s="5" t="s">
        <v>43</v>
      </c>
      <c r="G9" s="8">
        <v>0</v>
      </c>
      <c r="H9" s="8">
        <v>0</v>
      </c>
      <c r="I9" s="8">
        <v>0</v>
      </c>
      <c r="J9" s="8">
        <v>0</v>
      </c>
      <c r="K9" s="8">
        <v>0</v>
      </c>
      <c r="L9" s="8">
        <f t="shared" si="0"/>
        <v>0</v>
      </c>
      <c r="M9" s="5">
        <v>2</v>
      </c>
      <c r="N9" s="21">
        <v>94</v>
      </c>
      <c r="O9" s="18" t="s">
        <v>71</v>
      </c>
    </row>
    <row r="10" spans="1:15" ht="30" customHeight="1">
      <c r="A10" s="12" t="s">
        <v>42</v>
      </c>
      <c r="B10" s="6" t="s">
        <v>26</v>
      </c>
      <c r="C10" s="4" t="s">
        <v>14</v>
      </c>
      <c r="D10" s="5" t="s">
        <v>23</v>
      </c>
      <c r="E10" s="4" t="s">
        <v>15</v>
      </c>
      <c r="F10" s="4" t="s">
        <v>20</v>
      </c>
      <c r="G10" s="8">
        <v>669</v>
      </c>
      <c r="H10" s="8">
        <v>2768</v>
      </c>
      <c r="I10" s="8">
        <v>0</v>
      </c>
      <c r="J10" s="8">
        <v>0</v>
      </c>
      <c r="K10" s="8">
        <f t="shared" ref="K10:K15" si="1">G10+H10+I10+J10</f>
        <v>3437</v>
      </c>
      <c r="L10" s="8">
        <f t="shared" si="0"/>
        <v>3437</v>
      </c>
      <c r="M10" s="4">
        <v>24</v>
      </c>
      <c r="N10" s="21">
        <v>1</v>
      </c>
      <c r="O10" s="18" t="s">
        <v>72</v>
      </c>
    </row>
    <row r="11" spans="1:15" ht="30" customHeight="1">
      <c r="A11" s="12" t="s">
        <v>42</v>
      </c>
      <c r="B11" s="7" t="s">
        <v>27</v>
      </c>
      <c r="C11" s="4" t="s">
        <v>18</v>
      </c>
      <c r="D11" s="5" t="s">
        <v>23</v>
      </c>
      <c r="E11" s="4" t="s">
        <v>28</v>
      </c>
      <c r="F11" s="4" t="s">
        <v>43</v>
      </c>
      <c r="G11" s="8">
        <v>0</v>
      </c>
      <c r="H11" s="8">
        <v>0</v>
      </c>
      <c r="I11" s="8">
        <v>1440</v>
      </c>
      <c r="J11" s="8">
        <v>615.6</v>
      </c>
      <c r="K11" s="8">
        <f t="shared" si="1"/>
        <v>2055.6</v>
      </c>
      <c r="L11" s="8">
        <f>K11/N11</f>
        <v>76.133333333333326</v>
      </c>
      <c r="M11" s="4">
        <v>9</v>
      </c>
      <c r="N11" s="21">
        <v>27</v>
      </c>
      <c r="O11" s="19" t="s">
        <v>73</v>
      </c>
    </row>
    <row r="12" spans="1:15" ht="30" customHeight="1">
      <c r="A12" s="12" t="s">
        <v>42</v>
      </c>
      <c r="B12" s="6" t="s">
        <v>29</v>
      </c>
      <c r="C12" s="4" t="s">
        <v>14</v>
      </c>
      <c r="D12" s="5" t="s">
        <v>38</v>
      </c>
      <c r="E12" s="4" t="s">
        <v>15</v>
      </c>
      <c r="F12" s="4" t="s">
        <v>20</v>
      </c>
      <c r="G12" s="8">
        <v>2047</v>
      </c>
      <c r="H12" s="8">
        <v>692</v>
      </c>
      <c r="I12" s="8">
        <v>0</v>
      </c>
      <c r="J12" s="8">
        <v>0</v>
      </c>
      <c r="K12" s="8">
        <f t="shared" si="1"/>
        <v>2739</v>
      </c>
      <c r="L12" s="8">
        <f t="shared" ref="L12:L14" si="2">K12/N12</f>
        <v>2739</v>
      </c>
      <c r="M12" s="4">
        <v>3</v>
      </c>
      <c r="N12" s="21">
        <v>1</v>
      </c>
      <c r="O12" s="18" t="s">
        <v>74</v>
      </c>
    </row>
    <row r="13" spans="1:15" ht="30" customHeight="1">
      <c r="A13" s="12" t="s">
        <v>42</v>
      </c>
      <c r="B13" s="6" t="s">
        <v>30</v>
      </c>
      <c r="C13" s="4" t="s">
        <v>14</v>
      </c>
      <c r="D13" s="4" t="s">
        <v>38</v>
      </c>
      <c r="E13" s="4" t="s">
        <v>15</v>
      </c>
      <c r="F13" s="4" t="s">
        <v>35</v>
      </c>
      <c r="G13" s="8">
        <v>748</v>
      </c>
      <c r="H13" s="8">
        <v>2768</v>
      </c>
      <c r="I13" s="8">
        <v>0</v>
      </c>
      <c r="J13" s="8">
        <v>0</v>
      </c>
      <c r="K13" s="8">
        <f t="shared" si="1"/>
        <v>3516</v>
      </c>
      <c r="L13" s="8">
        <f t="shared" si="2"/>
        <v>3516</v>
      </c>
      <c r="M13" s="4">
        <v>16</v>
      </c>
      <c r="N13" s="21">
        <v>1</v>
      </c>
      <c r="O13" s="18" t="s">
        <v>72</v>
      </c>
    </row>
    <row r="14" spans="1:15" ht="30" customHeight="1">
      <c r="A14" s="12" t="s">
        <v>42</v>
      </c>
      <c r="B14" s="6" t="s">
        <v>31</v>
      </c>
      <c r="C14" s="4" t="s">
        <v>14</v>
      </c>
      <c r="D14" s="4" t="s">
        <v>37</v>
      </c>
      <c r="E14" s="4" t="s">
        <v>15</v>
      </c>
      <c r="F14" s="4" t="s">
        <v>33</v>
      </c>
      <c r="G14" s="8">
        <v>0</v>
      </c>
      <c r="H14" s="8">
        <v>0</v>
      </c>
      <c r="I14" s="8">
        <v>11960</v>
      </c>
      <c r="J14" s="8">
        <v>0</v>
      </c>
      <c r="K14" s="8">
        <f t="shared" si="1"/>
        <v>11960</v>
      </c>
      <c r="L14" s="8">
        <f t="shared" si="2"/>
        <v>2392</v>
      </c>
      <c r="M14" s="4">
        <v>16</v>
      </c>
      <c r="N14" s="21">
        <v>5</v>
      </c>
      <c r="O14" s="18" t="s">
        <v>75</v>
      </c>
    </row>
    <row r="15" spans="1:15" s="3" customFormat="1" ht="30" customHeight="1">
      <c r="A15" s="12" t="s">
        <v>56</v>
      </c>
      <c r="B15" s="4" t="s">
        <v>22</v>
      </c>
      <c r="C15" s="4" t="s">
        <v>14</v>
      </c>
      <c r="D15" s="5" t="s">
        <v>23</v>
      </c>
      <c r="E15" s="5" t="s">
        <v>61</v>
      </c>
      <c r="F15" s="4" t="s">
        <v>65</v>
      </c>
      <c r="G15" s="14">
        <v>0</v>
      </c>
      <c r="H15" s="14">
        <v>0</v>
      </c>
      <c r="I15" s="14">
        <v>3053.7</v>
      </c>
      <c r="J15" s="14">
        <v>0</v>
      </c>
      <c r="K15" s="14">
        <f t="shared" si="1"/>
        <v>3053.7</v>
      </c>
      <c r="L15" s="14">
        <f>K15/N15</f>
        <v>3053.7</v>
      </c>
      <c r="M15" s="5">
        <v>45</v>
      </c>
      <c r="N15" s="21">
        <v>1</v>
      </c>
      <c r="O15" s="16" t="s">
        <v>70</v>
      </c>
    </row>
    <row r="16" spans="1:15" ht="30" customHeight="1">
      <c r="A16" s="12" t="s">
        <v>56</v>
      </c>
      <c r="B16" s="15" t="s">
        <v>47</v>
      </c>
      <c r="C16" s="4" t="s">
        <v>14</v>
      </c>
      <c r="D16" s="4" t="s">
        <v>23</v>
      </c>
      <c r="E16" s="4" t="s">
        <v>62</v>
      </c>
      <c r="F16" s="4" t="s">
        <v>66</v>
      </c>
      <c r="G16" s="14">
        <v>0</v>
      </c>
      <c r="H16" s="14">
        <v>0</v>
      </c>
      <c r="I16" s="14">
        <v>0</v>
      </c>
      <c r="J16" s="14">
        <v>0</v>
      </c>
      <c r="K16" s="14">
        <f t="shared" ref="K16:K24" si="3">G16+H16+I16+J16</f>
        <v>0</v>
      </c>
      <c r="L16" s="14">
        <f t="shared" ref="L16:L24" si="4">K16/N16</f>
        <v>0</v>
      </c>
      <c r="M16" s="4">
        <v>3</v>
      </c>
      <c r="N16" s="4">
        <v>2</v>
      </c>
      <c r="O16" s="16" t="s">
        <v>76</v>
      </c>
    </row>
    <row r="17" spans="1:15" ht="30" customHeight="1">
      <c r="A17" s="12" t="s">
        <v>56</v>
      </c>
      <c r="B17" s="4" t="s">
        <v>48</v>
      </c>
      <c r="C17" s="4" t="s">
        <v>14</v>
      </c>
      <c r="D17" s="4" t="s">
        <v>23</v>
      </c>
      <c r="E17" s="4" t="s">
        <v>62</v>
      </c>
      <c r="F17" s="4" t="s">
        <v>66</v>
      </c>
      <c r="G17" s="14">
        <v>0</v>
      </c>
      <c r="H17" s="14">
        <v>0</v>
      </c>
      <c r="I17" s="14">
        <v>0</v>
      </c>
      <c r="J17" s="14">
        <v>0</v>
      </c>
      <c r="K17" s="14">
        <f t="shared" si="3"/>
        <v>0</v>
      </c>
      <c r="L17" s="14">
        <f t="shared" si="4"/>
        <v>0</v>
      </c>
      <c r="M17" s="4">
        <v>3</v>
      </c>
      <c r="N17" s="4">
        <v>3</v>
      </c>
      <c r="O17" s="16" t="s">
        <v>77</v>
      </c>
    </row>
    <row r="18" spans="1:15" ht="30" customHeight="1">
      <c r="A18" s="12" t="s">
        <v>56</v>
      </c>
      <c r="B18" s="4" t="s">
        <v>49</v>
      </c>
      <c r="C18" s="4" t="s">
        <v>18</v>
      </c>
      <c r="D18" s="4" t="s">
        <v>23</v>
      </c>
      <c r="E18" s="4" t="s">
        <v>63</v>
      </c>
      <c r="F18" s="4" t="s">
        <v>66</v>
      </c>
      <c r="G18" s="14">
        <v>0</v>
      </c>
      <c r="H18" s="14">
        <v>0</v>
      </c>
      <c r="I18" s="14">
        <v>2190</v>
      </c>
      <c r="J18" s="14">
        <v>0</v>
      </c>
      <c r="K18" s="14">
        <f t="shared" si="3"/>
        <v>2190</v>
      </c>
      <c r="L18" s="14">
        <f t="shared" si="4"/>
        <v>136.875</v>
      </c>
      <c r="M18" s="4">
        <v>12</v>
      </c>
      <c r="N18" s="4">
        <v>16</v>
      </c>
      <c r="O18" s="16" t="s">
        <v>78</v>
      </c>
    </row>
    <row r="19" spans="1:15" ht="30" customHeight="1">
      <c r="A19" s="12" t="s">
        <v>56</v>
      </c>
      <c r="B19" s="4" t="s">
        <v>50</v>
      </c>
      <c r="C19" s="4" t="s">
        <v>18</v>
      </c>
      <c r="D19" s="4" t="s">
        <v>23</v>
      </c>
      <c r="E19" s="4" t="s">
        <v>63</v>
      </c>
      <c r="F19" s="4" t="s">
        <v>66</v>
      </c>
      <c r="G19" s="14">
        <v>0</v>
      </c>
      <c r="H19" s="14">
        <v>0</v>
      </c>
      <c r="I19" s="14">
        <v>3390</v>
      </c>
      <c r="J19" s="14">
        <v>0</v>
      </c>
      <c r="K19" s="14">
        <f t="shared" si="3"/>
        <v>3390</v>
      </c>
      <c r="L19" s="14">
        <f t="shared" si="4"/>
        <v>199.41176470588235</v>
      </c>
      <c r="M19" s="4">
        <v>18</v>
      </c>
      <c r="N19" s="4">
        <v>17</v>
      </c>
      <c r="O19" s="16" t="s">
        <v>79</v>
      </c>
    </row>
    <row r="20" spans="1:15" ht="30" customHeight="1">
      <c r="A20" s="12" t="s">
        <v>56</v>
      </c>
      <c r="B20" s="4" t="s">
        <v>51</v>
      </c>
      <c r="C20" s="4" t="s">
        <v>18</v>
      </c>
      <c r="D20" s="4" t="s">
        <v>23</v>
      </c>
      <c r="E20" s="4" t="s">
        <v>64</v>
      </c>
      <c r="F20" s="4" t="s">
        <v>66</v>
      </c>
      <c r="G20" s="14">
        <v>0</v>
      </c>
      <c r="H20" s="14">
        <v>0</v>
      </c>
      <c r="I20" s="14">
        <v>14700</v>
      </c>
      <c r="J20" s="14">
        <v>769.5</v>
      </c>
      <c r="K20" s="14">
        <f t="shared" si="3"/>
        <v>15469.5</v>
      </c>
      <c r="L20" s="14">
        <f t="shared" si="4"/>
        <v>909.97058823529414</v>
      </c>
      <c r="M20" s="4">
        <v>18</v>
      </c>
      <c r="N20" s="4">
        <v>17</v>
      </c>
      <c r="O20" s="16" t="s">
        <v>80</v>
      </c>
    </row>
    <row r="21" spans="1:15" ht="30" customHeight="1">
      <c r="A21" s="12" t="s">
        <v>56</v>
      </c>
      <c r="B21" s="4" t="s">
        <v>52</v>
      </c>
      <c r="C21" s="4" t="s">
        <v>14</v>
      </c>
      <c r="D21" s="4" t="s">
        <v>57</v>
      </c>
      <c r="E21" s="4" t="s">
        <v>15</v>
      </c>
      <c r="F21" s="4" t="s">
        <v>16</v>
      </c>
      <c r="G21" s="14">
        <v>2190</v>
      </c>
      <c r="H21" s="14">
        <f>1730*2</f>
        <v>3460</v>
      </c>
      <c r="I21" s="14">
        <f>2*3390</f>
        <v>6780</v>
      </c>
      <c r="J21" s="14">
        <v>0</v>
      </c>
      <c r="K21" s="14">
        <f t="shared" si="3"/>
        <v>12430</v>
      </c>
      <c r="L21" s="14">
        <f t="shared" si="4"/>
        <v>6215</v>
      </c>
      <c r="M21" s="4">
        <v>16</v>
      </c>
      <c r="N21" s="4">
        <v>2</v>
      </c>
      <c r="O21" s="16" t="s">
        <v>81</v>
      </c>
    </row>
    <row r="22" spans="1:15" ht="30" customHeight="1">
      <c r="A22" s="12" t="s">
        <v>56</v>
      </c>
      <c r="B22" s="4" t="s">
        <v>53</v>
      </c>
      <c r="C22" s="4" t="s">
        <v>14</v>
      </c>
      <c r="D22" s="4" t="s">
        <v>58</v>
      </c>
      <c r="E22" s="4" t="s">
        <v>15</v>
      </c>
      <c r="F22" s="4" t="s">
        <v>20</v>
      </c>
      <c r="G22" s="14">
        <v>5364</v>
      </c>
      <c r="H22" s="14">
        <f>4*2076</f>
        <v>8304</v>
      </c>
      <c r="I22" s="14">
        <v>0</v>
      </c>
      <c r="J22" s="14">
        <v>0</v>
      </c>
      <c r="K22" s="14">
        <f t="shared" si="3"/>
        <v>13668</v>
      </c>
      <c r="L22" s="14">
        <f t="shared" si="4"/>
        <v>3417</v>
      </c>
      <c r="M22" s="4">
        <v>16</v>
      </c>
      <c r="N22" s="4">
        <v>4</v>
      </c>
      <c r="O22" s="16" t="s">
        <v>82</v>
      </c>
    </row>
    <row r="23" spans="1:15" ht="30" customHeight="1">
      <c r="A23" s="12" t="s">
        <v>56</v>
      </c>
      <c r="B23" s="4" t="s">
        <v>54</v>
      </c>
      <c r="C23" s="4" t="s">
        <v>14</v>
      </c>
      <c r="D23" s="4" t="s">
        <v>59</v>
      </c>
      <c r="E23" s="4" t="s">
        <v>15</v>
      </c>
      <c r="F23" s="4" t="s">
        <v>33</v>
      </c>
      <c r="G23" s="14">
        <v>0</v>
      </c>
      <c r="H23" s="14">
        <v>0</v>
      </c>
      <c r="I23" s="14">
        <f>5129.88+1832.1+1540</f>
        <v>8501.98</v>
      </c>
      <c r="J23" s="14">
        <v>0</v>
      </c>
      <c r="K23" s="14">
        <f t="shared" si="3"/>
        <v>8501.98</v>
      </c>
      <c r="L23" s="14">
        <f t="shared" si="4"/>
        <v>708.49833333333333</v>
      </c>
      <c r="M23" s="4"/>
      <c r="N23" s="4">
        <v>12</v>
      </c>
      <c r="O23" s="16" t="s">
        <v>83</v>
      </c>
    </row>
    <row r="24" spans="1:15" ht="30" customHeight="1">
      <c r="A24" s="12" t="s">
        <v>56</v>
      </c>
      <c r="B24" s="4" t="s">
        <v>55</v>
      </c>
      <c r="C24" s="4" t="s">
        <v>14</v>
      </c>
      <c r="D24" s="4" t="s">
        <v>60</v>
      </c>
      <c r="E24" s="4" t="s">
        <v>15</v>
      </c>
      <c r="F24" s="4" t="s">
        <v>33</v>
      </c>
      <c r="G24" s="14">
        <v>0</v>
      </c>
      <c r="H24" s="14">
        <v>0</v>
      </c>
      <c r="I24" s="14">
        <v>6375</v>
      </c>
      <c r="J24" s="14">
        <v>0</v>
      </c>
      <c r="K24" s="14">
        <f t="shared" si="3"/>
        <v>6375</v>
      </c>
      <c r="L24" s="14">
        <f t="shared" si="4"/>
        <v>3187.5</v>
      </c>
      <c r="M24" s="4">
        <v>16</v>
      </c>
      <c r="N24" s="4">
        <v>2</v>
      </c>
      <c r="O24" s="16" t="s">
        <v>84</v>
      </c>
    </row>
    <row r="25" spans="1:15" ht="30" customHeight="1">
      <c r="A25" s="26" t="s">
        <v>133</v>
      </c>
      <c r="B25" s="16" t="s">
        <v>22</v>
      </c>
      <c r="C25" s="16" t="s">
        <v>14</v>
      </c>
      <c r="D25" s="16" t="s">
        <v>95</v>
      </c>
      <c r="E25" s="27" t="s">
        <v>15</v>
      </c>
      <c r="F25" s="16" t="s">
        <v>65</v>
      </c>
      <c r="G25" s="28">
        <v>0</v>
      </c>
      <c r="H25" s="28">
        <v>0</v>
      </c>
      <c r="I25" s="28">
        <v>3053.7</v>
      </c>
      <c r="J25" s="28">
        <v>0</v>
      </c>
      <c r="K25" s="29">
        <f>SUM(G25:J25)</f>
        <v>3053.7</v>
      </c>
      <c r="L25" s="28">
        <f>K25/N25</f>
        <v>3053.7</v>
      </c>
      <c r="M25" s="27">
        <v>45</v>
      </c>
      <c r="N25" s="16">
        <v>1</v>
      </c>
      <c r="O25" s="16" t="s">
        <v>70</v>
      </c>
    </row>
    <row r="26" spans="1:15" ht="30" customHeight="1">
      <c r="A26" s="26" t="s">
        <v>133</v>
      </c>
      <c r="B26" s="30" t="s">
        <v>96</v>
      </c>
      <c r="C26" s="16" t="s">
        <v>14</v>
      </c>
      <c r="D26" s="16" t="s">
        <v>97</v>
      </c>
      <c r="E26" s="16" t="s">
        <v>15</v>
      </c>
      <c r="F26" s="16" t="s">
        <v>98</v>
      </c>
      <c r="G26" s="28">
        <v>1636</v>
      </c>
      <c r="H26" s="28">
        <f>2*2076</f>
        <v>4152</v>
      </c>
      <c r="I26" s="28">
        <v>1200</v>
      </c>
      <c r="J26" s="28">
        <v>0</v>
      </c>
      <c r="K26" s="29">
        <f t="shared" ref="K26:K38" si="5">SUM(G26:J26)</f>
        <v>6988</v>
      </c>
      <c r="L26" s="28">
        <f t="shared" ref="L26:L38" si="6">K26/N26</f>
        <v>3494</v>
      </c>
      <c r="M26" s="16">
        <v>16</v>
      </c>
      <c r="N26" s="16">
        <v>2</v>
      </c>
      <c r="O26" s="16" t="s">
        <v>99</v>
      </c>
    </row>
    <row r="27" spans="1:15" ht="30" customHeight="1">
      <c r="A27" s="26" t="s">
        <v>133</v>
      </c>
      <c r="B27" s="30" t="s">
        <v>100</v>
      </c>
      <c r="C27" s="16" t="s">
        <v>14</v>
      </c>
      <c r="D27" s="16" t="s">
        <v>101</v>
      </c>
      <c r="E27" s="16" t="s">
        <v>15</v>
      </c>
      <c r="F27" s="16" t="s">
        <v>98</v>
      </c>
      <c r="G27" s="28">
        <v>2006</v>
      </c>
      <c r="H27" s="28">
        <f>2*2768</f>
        <v>5536</v>
      </c>
      <c r="I27" s="28">
        <v>6800</v>
      </c>
      <c r="J27" s="28">
        <v>0</v>
      </c>
      <c r="K27" s="29">
        <f t="shared" si="5"/>
        <v>14342</v>
      </c>
      <c r="L27" s="28">
        <f t="shared" si="6"/>
        <v>7171</v>
      </c>
      <c r="M27" s="16">
        <v>17</v>
      </c>
      <c r="N27" s="16">
        <v>2</v>
      </c>
      <c r="O27" s="16" t="s">
        <v>102</v>
      </c>
    </row>
    <row r="28" spans="1:15" ht="30" customHeight="1">
      <c r="A28" s="26" t="s">
        <v>133</v>
      </c>
      <c r="B28" s="16" t="s">
        <v>103</v>
      </c>
      <c r="C28" s="16" t="s">
        <v>18</v>
      </c>
      <c r="D28" s="16" t="s">
        <v>95</v>
      </c>
      <c r="E28" s="16" t="s">
        <v>104</v>
      </c>
      <c r="F28" s="16" t="s">
        <v>66</v>
      </c>
      <c r="G28" s="28">
        <v>0</v>
      </c>
      <c r="H28" s="28">
        <v>0</v>
      </c>
      <c r="I28" s="28">
        <v>0</v>
      </c>
      <c r="J28" s="28">
        <v>0</v>
      </c>
      <c r="K28" s="29">
        <f t="shared" si="5"/>
        <v>0</v>
      </c>
      <c r="L28" s="28">
        <f t="shared" si="6"/>
        <v>0</v>
      </c>
      <c r="M28" s="16">
        <v>3</v>
      </c>
      <c r="N28" s="16">
        <v>7</v>
      </c>
      <c r="O28" s="16" t="s">
        <v>105</v>
      </c>
    </row>
    <row r="29" spans="1:15" ht="30" customHeight="1">
      <c r="A29" s="26" t="s">
        <v>133</v>
      </c>
      <c r="B29" s="30" t="s">
        <v>106</v>
      </c>
      <c r="C29" s="16" t="s">
        <v>14</v>
      </c>
      <c r="D29" s="16" t="s">
        <v>107</v>
      </c>
      <c r="E29" s="16" t="s">
        <v>15</v>
      </c>
      <c r="F29" s="16" t="s">
        <v>108</v>
      </c>
      <c r="G29" s="28">
        <v>8697</v>
      </c>
      <c r="H29" s="28">
        <f>3*1038</f>
        <v>3114</v>
      </c>
      <c r="I29" s="28">
        <v>0</v>
      </c>
      <c r="J29" s="28">
        <v>0</v>
      </c>
      <c r="K29" s="29">
        <f>SUM(G29:J29)</f>
        <v>11811</v>
      </c>
      <c r="L29" s="28">
        <f t="shared" si="6"/>
        <v>3937</v>
      </c>
      <c r="M29" s="16">
        <v>8</v>
      </c>
      <c r="N29" s="16">
        <v>3</v>
      </c>
      <c r="O29" s="16" t="s">
        <v>109</v>
      </c>
    </row>
    <row r="30" spans="1:15" ht="30" customHeight="1">
      <c r="A30" s="26" t="s">
        <v>133</v>
      </c>
      <c r="B30" s="16" t="s">
        <v>110</v>
      </c>
      <c r="C30" s="16" t="s">
        <v>14</v>
      </c>
      <c r="D30" s="16" t="s">
        <v>111</v>
      </c>
      <c r="E30" s="16" t="s">
        <v>15</v>
      </c>
      <c r="F30" s="16" t="s">
        <v>112</v>
      </c>
      <c r="G30" s="28">
        <v>0</v>
      </c>
      <c r="H30" s="28">
        <v>0</v>
      </c>
      <c r="I30" s="28">
        <v>0</v>
      </c>
      <c r="J30" s="28">
        <v>0</v>
      </c>
      <c r="K30" s="29">
        <f t="shared" si="5"/>
        <v>0</v>
      </c>
      <c r="L30" s="28">
        <f t="shared" si="6"/>
        <v>0</v>
      </c>
      <c r="M30" s="16">
        <v>16</v>
      </c>
      <c r="N30" s="16">
        <v>8</v>
      </c>
      <c r="O30" s="16" t="s">
        <v>113</v>
      </c>
    </row>
    <row r="31" spans="1:15" ht="30" customHeight="1">
      <c r="A31" s="26" t="s">
        <v>133</v>
      </c>
      <c r="B31" s="16" t="s">
        <v>114</v>
      </c>
      <c r="C31" s="16" t="s">
        <v>18</v>
      </c>
      <c r="D31" s="16" t="s">
        <v>95</v>
      </c>
      <c r="E31" s="16" t="s">
        <v>115</v>
      </c>
      <c r="F31" s="16" t="s">
        <v>66</v>
      </c>
      <c r="G31" s="28">
        <v>0</v>
      </c>
      <c r="H31" s="28">
        <v>0</v>
      </c>
      <c r="I31" s="28">
        <v>0</v>
      </c>
      <c r="J31" s="28">
        <v>0</v>
      </c>
      <c r="K31" s="29">
        <f>SUM(G31:J31)</f>
        <v>0</v>
      </c>
      <c r="L31" s="28">
        <f t="shared" si="6"/>
        <v>0</v>
      </c>
      <c r="M31" s="16">
        <v>3</v>
      </c>
      <c r="N31" s="16">
        <v>15</v>
      </c>
      <c r="O31" s="16" t="s">
        <v>116</v>
      </c>
    </row>
    <row r="32" spans="1:15" ht="30" customHeight="1">
      <c r="A32" s="26" t="s">
        <v>133</v>
      </c>
      <c r="B32" s="16" t="s">
        <v>114</v>
      </c>
      <c r="C32" s="16" t="s">
        <v>18</v>
      </c>
      <c r="D32" s="16" t="s">
        <v>95</v>
      </c>
      <c r="E32" s="16" t="s">
        <v>115</v>
      </c>
      <c r="F32" s="16" t="s">
        <v>66</v>
      </c>
      <c r="G32" s="28">
        <v>0</v>
      </c>
      <c r="H32" s="28">
        <v>0</v>
      </c>
      <c r="I32" s="28">
        <v>0</v>
      </c>
      <c r="J32" s="28">
        <v>0</v>
      </c>
      <c r="K32" s="29">
        <f t="shared" si="5"/>
        <v>0</v>
      </c>
      <c r="L32" s="28">
        <f t="shared" si="6"/>
        <v>0</v>
      </c>
      <c r="M32" s="16">
        <v>3</v>
      </c>
      <c r="N32" s="16">
        <v>16</v>
      </c>
      <c r="O32" s="16" t="s">
        <v>117</v>
      </c>
    </row>
    <row r="33" spans="1:15" ht="30" customHeight="1">
      <c r="A33" s="26" t="s">
        <v>133</v>
      </c>
      <c r="B33" s="16" t="s">
        <v>114</v>
      </c>
      <c r="C33" s="16" t="s">
        <v>18</v>
      </c>
      <c r="D33" s="16" t="s">
        <v>95</v>
      </c>
      <c r="E33" s="16" t="s">
        <v>115</v>
      </c>
      <c r="F33" s="16" t="s">
        <v>66</v>
      </c>
      <c r="G33" s="28">
        <v>0</v>
      </c>
      <c r="H33" s="28">
        <v>0</v>
      </c>
      <c r="I33" s="28">
        <v>0</v>
      </c>
      <c r="J33" s="28">
        <v>0</v>
      </c>
      <c r="K33" s="29">
        <f t="shared" si="5"/>
        <v>0</v>
      </c>
      <c r="L33" s="28">
        <f t="shared" si="6"/>
        <v>0</v>
      </c>
      <c r="M33" s="16">
        <v>3</v>
      </c>
      <c r="N33" s="16">
        <v>7</v>
      </c>
      <c r="O33" s="16" t="s">
        <v>118</v>
      </c>
    </row>
    <row r="34" spans="1:15" ht="30" customHeight="1">
      <c r="A34" s="26" t="s">
        <v>133</v>
      </c>
      <c r="B34" s="16" t="s">
        <v>119</v>
      </c>
      <c r="C34" s="16" t="s">
        <v>18</v>
      </c>
      <c r="D34" s="16" t="s">
        <v>95</v>
      </c>
      <c r="E34" s="16" t="s">
        <v>115</v>
      </c>
      <c r="F34" s="16" t="s">
        <v>66</v>
      </c>
      <c r="G34" s="28">
        <v>0</v>
      </c>
      <c r="H34" s="28">
        <v>0</v>
      </c>
      <c r="I34" s="28">
        <v>0</v>
      </c>
      <c r="J34" s="28">
        <v>0</v>
      </c>
      <c r="K34" s="29">
        <f>SUM(G34:J34)</f>
        <v>0</v>
      </c>
      <c r="L34" s="28">
        <f t="shared" si="6"/>
        <v>0</v>
      </c>
      <c r="M34" s="16">
        <v>6</v>
      </c>
      <c r="N34" s="16">
        <v>13</v>
      </c>
      <c r="O34" s="16" t="s">
        <v>120</v>
      </c>
    </row>
    <row r="35" spans="1:15" ht="30" customHeight="1">
      <c r="A35" s="26" t="s">
        <v>133</v>
      </c>
      <c r="B35" s="16" t="s">
        <v>121</v>
      </c>
      <c r="C35" s="16" t="s">
        <v>14</v>
      </c>
      <c r="D35" s="16" t="s">
        <v>122</v>
      </c>
      <c r="E35" s="16" t="s">
        <v>15</v>
      </c>
      <c r="F35" s="16" t="s">
        <v>33</v>
      </c>
      <c r="G35" s="28">
        <v>0</v>
      </c>
      <c r="H35" s="28">
        <v>0</v>
      </c>
      <c r="I35" s="28">
        <v>920</v>
      </c>
      <c r="J35" s="28">
        <v>0</v>
      </c>
      <c r="K35" s="29">
        <f t="shared" si="5"/>
        <v>920</v>
      </c>
      <c r="L35" s="28">
        <f t="shared" si="6"/>
        <v>460</v>
      </c>
      <c r="M35" s="16">
        <v>8</v>
      </c>
      <c r="N35" s="16">
        <v>2</v>
      </c>
      <c r="O35" s="16" t="s">
        <v>123</v>
      </c>
    </row>
    <row r="36" spans="1:15" ht="30" customHeight="1">
      <c r="A36" s="26" t="s">
        <v>133</v>
      </c>
      <c r="B36" s="16" t="s">
        <v>124</v>
      </c>
      <c r="C36" s="16" t="s">
        <v>14</v>
      </c>
      <c r="D36" s="16" t="s">
        <v>125</v>
      </c>
      <c r="E36" s="16" t="s">
        <v>15</v>
      </c>
      <c r="F36" s="16" t="s">
        <v>98</v>
      </c>
      <c r="G36" s="28">
        <f>782+549</f>
        <v>1331</v>
      </c>
      <c r="H36" s="28">
        <f>2076+2076</f>
        <v>4152</v>
      </c>
      <c r="I36" s="28">
        <v>0</v>
      </c>
      <c r="J36" s="28">
        <v>0</v>
      </c>
      <c r="K36" s="29">
        <f>SUM(G36:J36)</f>
        <v>5483</v>
      </c>
      <c r="L36" s="28">
        <f t="shared" si="6"/>
        <v>2741.5</v>
      </c>
      <c r="M36" s="16">
        <v>14</v>
      </c>
      <c r="N36" s="16">
        <v>2</v>
      </c>
      <c r="O36" s="16" t="s">
        <v>126</v>
      </c>
    </row>
    <row r="37" spans="1:15" ht="30" customHeight="1">
      <c r="A37" s="26" t="s">
        <v>133</v>
      </c>
      <c r="B37" s="16" t="s">
        <v>127</v>
      </c>
      <c r="C37" s="16" t="s">
        <v>14</v>
      </c>
      <c r="D37" s="16" t="s">
        <v>128</v>
      </c>
      <c r="E37" s="16" t="s">
        <v>15</v>
      </c>
      <c r="F37" s="16" t="s">
        <v>112</v>
      </c>
      <c r="G37" s="28">
        <v>819.8</v>
      </c>
      <c r="H37" s="28">
        <v>1384</v>
      </c>
      <c r="I37" s="28">
        <v>0</v>
      </c>
      <c r="J37" s="28">
        <v>0</v>
      </c>
      <c r="K37" s="29">
        <f t="shared" si="5"/>
        <v>2203.8000000000002</v>
      </c>
      <c r="L37" s="28">
        <f t="shared" si="6"/>
        <v>2203.8000000000002</v>
      </c>
      <c r="M37" s="16">
        <v>6</v>
      </c>
      <c r="N37" s="16">
        <v>1</v>
      </c>
      <c r="O37" s="16" t="s">
        <v>129</v>
      </c>
    </row>
    <row r="38" spans="1:15" ht="30" customHeight="1">
      <c r="A38" s="26" t="s">
        <v>133</v>
      </c>
      <c r="B38" s="16" t="s">
        <v>130</v>
      </c>
      <c r="C38" s="16" t="s">
        <v>14</v>
      </c>
      <c r="D38" s="16" t="s">
        <v>131</v>
      </c>
      <c r="E38" s="16" t="s">
        <v>15</v>
      </c>
      <c r="F38" s="16" t="s">
        <v>98</v>
      </c>
      <c r="G38" s="28">
        <v>860</v>
      </c>
      <c r="H38" s="28">
        <f>4*692</f>
        <v>2768</v>
      </c>
      <c r="I38" s="28">
        <f>4380+2190</f>
        <v>6570</v>
      </c>
      <c r="J38" s="28">
        <v>0</v>
      </c>
      <c r="K38" s="29">
        <f t="shared" si="5"/>
        <v>10198</v>
      </c>
      <c r="L38" s="28">
        <f t="shared" si="6"/>
        <v>3399.3333333333335</v>
      </c>
      <c r="M38" s="16">
        <v>10</v>
      </c>
      <c r="N38" s="16">
        <v>3</v>
      </c>
      <c r="O38" s="16" t="s">
        <v>132</v>
      </c>
    </row>
    <row r="39" spans="1:15" ht="30" customHeight="1">
      <c r="A39" s="30" t="s">
        <v>173</v>
      </c>
      <c r="B39" s="26" t="s">
        <v>22</v>
      </c>
      <c r="C39" s="26" t="s">
        <v>14</v>
      </c>
      <c r="D39" s="26" t="s">
        <v>95</v>
      </c>
      <c r="E39" s="26" t="s">
        <v>15</v>
      </c>
      <c r="F39" s="33" t="s">
        <v>65</v>
      </c>
      <c r="G39" s="26">
        <v>0</v>
      </c>
      <c r="H39" s="26">
        <v>0</v>
      </c>
      <c r="I39" s="26">
        <v>3053.7</v>
      </c>
      <c r="J39" s="26">
        <v>0</v>
      </c>
      <c r="K39" s="29">
        <v>3053.7</v>
      </c>
      <c r="L39" s="26">
        <v>3053.7</v>
      </c>
      <c r="M39" s="26">
        <v>45</v>
      </c>
      <c r="N39" s="26">
        <v>1</v>
      </c>
      <c r="O39" s="26" t="s">
        <v>70</v>
      </c>
    </row>
    <row r="40" spans="1:15" ht="30" customHeight="1">
      <c r="A40" s="30" t="s">
        <v>173</v>
      </c>
      <c r="B40" s="16" t="s">
        <v>136</v>
      </c>
      <c r="C40" s="16" t="s">
        <v>14</v>
      </c>
      <c r="D40" s="16" t="s">
        <v>137</v>
      </c>
      <c r="E40" s="27" t="s">
        <v>15</v>
      </c>
      <c r="F40" s="16" t="s">
        <v>16</v>
      </c>
      <c r="G40" s="28">
        <f>1498+1175</f>
        <v>2673</v>
      </c>
      <c r="H40" s="28">
        <f>3*2422</f>
        <v>7266</v>
      </c>
      <c r="I40" s="28">
        <v>0</v>
      </c>
      <c r="J40" s="28">
        <v>0</v>
      </c>
      <c r="K40" s="29">
        <f>SUM(G40:J40)</f>
        <v>9939</v>
      </c>
      <c r="L40" s="28">
        <f>K40/N40</f>
        <v>3313</v>
      </c>
      <c r="M40" s="27">
        <v>24</v>
      </c>
      <c r="N40" s="16">
        <v>3</v>
      </c>
      <c r="O40" s="16" t="s">
        <v>138</v>
      </c>
    </row>
    <row r="41" spans="1:15" ht="30" customHeight="1">
      <c r="A41" s="30" t="s">
        <v>173</v>
      </c>
      <c r="B41" s="16" t="s">
        <v>140</v>
      </c>
      <c r="C41" s="16" t="s">
        <v>14</v>
      </c>
      <c r="D41" s="16" t="s">
        <v>141</v>
      </c>
      <c r="E41" s="27" t="s">
        <v>15</v>
      </c>
      <c r="F41" s="16" t="s">
        <v>33</v>
      </c>
      <c r="G41" s="28">
        <v>0</v>
      </c>
      <c r="H41" s="28">
        <v>0</v>
      </c>
      <c r="I41" s="28">
        <v>892.5</v>
      </c>
      <c r="J41" s="28">
        <v>0</v>
      </c>
      <c r="K41" s="29">
        <f t="shared" ref="K41:K48" si="7">SUM(G41:J41)</f>
        <v>892.5</v>
      </c>
      <c r="L41" s="28">
        <f t="shared" ref="L41:L48" si="8">K41/N41</f>
        <v>297.5</v>
      </c>
      <c r="M41" s="27">
        <v>10</v>
      </c>
      <c r="N41" s="16">
        <v>3</v>
      </c>
      <c r="O41" s="16" t="s">
        <v>142</v>
      </c>
    </row>
    <row r="42" spans="1:15" ht="30" customHeight="1">
      <c r="A42" s="30" t="s">
        <v>173</v>
      </c>
      <c r="B42" s="16" t="s">
        <v>144</v>
      </c>
      <c r="C42" s="16" t="s">
        <v>14</v>
      </c>
      <c r="D42" s="27" t="s">
        <v>145</v>
      </c>
      <c r="E42" s="27" t="s">
        <v>15</v>
      </c>
      <c r="F42" s="16" t="s">
        <v>20</v>
      </c>
      <c r="G42" s="28">
        <v>408</v>
      </c>
      <c r="H42" s="28">
        <v>2422</v>
      </c>
      <c r="I42" s="28">
        <v>3258</v>
      </c>
      <c r="J42" s="28">
        <v>0</v>
      </c>
      <c r="K42" s="29">
        <f t="shared" si="7"/>
        <v>6088</v>
      </c>
      <c r="L42" s="28">
        <f t="shared" si="8"/>
        <v>6088</v>
      </c>
      <c r="M42" s="27">
        <v>20</v>
      </c>
      <c r="N42" s="16">
        <v>1</v>
      </c>
      <c r="O42" s="16" t="s">
        <v>146</v>
      </c>
    </row>
    <row r="43" spans="1:15" ht="30" customHeight="1">
      <c r="A43" s="30" t="s">
        <v>173</v>
      </c>
      <c r="B43" s="30" t="s">
        <v>148</v>
      </c>
      <c r="C43" s="16" t="s">
        <v>14</v>
      </c>
      <c r="D43" s="16" t="s">
        <v>149</v>
      </c>
      <c r="E43" s="16" t="s">
        <v>15</v>
      </c>
      <c r="F43" s="16" t="s">
        <v>16</v>
      </c>
      <c r="G43" s="28">
        <v>1089</v>
      </c>
      <c r="H43" s="28">
        <v>2076</v>
      </c>
      <c r="I43" s="28">
        <v>3590</v>
      </c>
      <c r="J43" s="28">
        <v>0</v>
      </c>
      <c r="K43" s="29">
        <f t="shared" si="7"/>
        <v>6755</v>
      </c>
      <c r="L43" s="28">
        <f t="shared" si="8"/>
        <v>6755</v>
      </c>
      <c r="M43" s="16">
        <v>14</v>
      </c>
      <c r="N43" s="16">
        <v>1</v>
      </c>
      <c r="O43" s="16" t="s">
        <v>150</v>
      </c>
    </row>
    <row r="44" spans="1:15" ht="30" customHeight="1">
      <c r="A44" s="30" t="s">
        <v>173</v>
      </c>
      <c r="B44" s="30" t="s">
        <v>152</v>
      </c>
      <c r="C44" s="16" t="s">
        <v>18</v>
      </c>
      <c r="D44" s="16" t="s">
        <v>95</v>
      </c>
      <c r="E44" s="30" t="s">
        <v>153</v>
      </c>
      <c r="F44" s="16" t="s">
        <v>66</v>
      </c>
      <c r="G44" s="28">
        <v>0</v>
      </c>
      <c r="H44" s="28">
        <v>0</v>
      </c>
      <c r="I44" s="28">
        <v>0</v>
      </c>
      <c r="J44" s="28">
        <v>0</v>
      </c>
      <c r="K44" s="29">
        <f t="shared" si="7"/>
        <v>0</v>
      </c>
      <c r="L44" s="28">
        <f t="shared" si="8"/>
        <v>0</v>
      </c>
      <c r="M44" s="16">
        <v>3</v>
      </c>
      <c r="N44" s="16">
        <v>111</v>
      </c>
      <c r="O44" s="16" t="s">
        <v>154</v>
      </c>
    </row>
    <row r="45" spans="1:15" ht="30" customHeight="1">
      <c r="A45" s="30" t="s">
        <v>173</v>
      </c>
      <c r="B45" s="30" t="s">
        <v>156</v>
      </c>
      <c r="C45" s="16" t="s">
        <v>18</v>
      </c>
      <c r="D45" s="16" t="s">
        <v>95</v>
      </c>
      <c r="E45" s="30" t="s">
        <v>157</v>
      </c>
      <c r="F45" s="16" t="s">
        <v>66</v>
      </c>
      <c r="G45" s="28">
        <v>0</v>
      </c>
      <c r="H45" s="28">
        <v>0</v>
      </c>
      <c r="I45" s="28">
        <v>0</v>
      </c>
      <c r="J45" s="28">
        <v>0</v>
      </c>
      <c r="K45" s="29">
        <f t="shared" si="7"/>
        <v>0</v>
      </c>
      <c r="L45" s="28">
        <f t="shared" si="8"/>
        <v>0</v>
      </c>
      <c r="M45" s="16">
        <v>3</v>
      </c>
      <c r="N45" s="16">
        <v>20</v>
      </c>
      <c r="O45" s="16" t="s">
        <v>158</v>
      </c>
    </row>
    <row r="46" spans="1:15" ht="30" customHeight="1">
      <c r="A46" s="30" t="s">
        <v>173</v>
      </c>
      <c r="B46" s="16" t="s">
        <v>160</v>
      </c>
      <c r="C46" s="16" t="s">
        <v>18</v>
      </c>
      <c r="D46" s="16" t="s">
        <v>95</v>
      </c>
      <c r="E46" s="16" t="s">
        <v>161</v>
      </c>
      <c r="F46" s="16" t="s">
        <v>66</v>
      </c>
      <c r="G46" s="28">
        <v>0</v>
      </c>
      <c r="H46" s="28">
        <v>0</v>
      </c>
      <c r="I46" s="28">
        <v>4680</v>
      </c>
      <c r="J46" s="28">
        <v>1615.95</v>
      </c>
      <c r="K46" s="29">
        <f t="shared" si="7"/>
        <v>6295.95</v>
      </c>
      <c r="L46" s="28">
        <f t="shared" si="8"/>
        <v>179.88428571428571</v>
      </c>
      <c r="M46" s="16">
        <v>24</v>
      </c>
      <c r="N46" s="16">
        <v>35</v>
      </c>
      <c r="O46" s="16" t="s">
        <v>162</v>
      </c>
    </row>
    <row r="47" spans="1:15" ht="30" customHeight="1">
      <c r="A47" s="30" t="s">
        <v>173</v>
      </c>
      <c r="B47" s="16" t="s">
        <v>164</v>
      </c>
      <c r="C47" s="16" t="s">
        <v>14</v>
      </c>
      <c r="D47" s="16" t="s">
        <v>165</v>
      </c>
      <c r="E47" s="16" t="s">
        <v>15</v>
      </c>
      <c r="F47" s="16" t="s">
        <v>166</v>
      </c>
      <c r="G47" s="28">
        <f>1024+952+1024</f>
        <v>3000</v>
      </c>
      <c r="H47" s="28">
        <f>3114+2422+2422</f>
        <v>7958</v>
      </c>
      <c r="I47" s="28">
        <v>0</v>
      </c>
      <c r="J47" s="28">
        <v>0</v>
      </c>
      <c r="K47" s="29">
        <f t="shared" si="7"/>
        <v>10958</v>
      </c>
      <c r="L47" s="28">
        <f t="shared" si="8"/>
        <v>3652.6666666666665</v>
      </c>
      <c r="M47" s="16">
        <v>15</v>
      </c>
      <c r="N47" s="16">
        <v>3</v>
      </c>
      <c r="O47" s="16" t="s">
        <v>167</v>
      </c>
    </row>
    <row r="48" spans="1:15" ht="30" customHeight="1">
      <c r="A48" s="30" t="s">
        <v>173</v>
      </c>
      <c r="B48" s="16" t="s">
        <v>169</v>
      </c>
      <c r="C48" s="16" t="s">
        <v>14</v>
      </c>
      <c r="D48" s="16" t="s">
        <v>170</v>
      </c>
      <c r="E48" s="16" t="s">
        <v>15</v>
      </c>
      <c r="F48" s="16" t="s">
        <v>171</v>
      </c>
      <c r="G48" s="28">
        <v>2810</v>
      </c>
      <c r="H48" s="28">
        <f>2*3114</f>
        <v>6228</v>
      </c>
      <c r="I48" s="28">
        <v>1800</v>
      </c>
      <c r="J48" s="28">
        <v>0</v>
      </c>
      <c r="K48" s="29">
        <f t="shared" si="7"/>
        <v>10838</v>
      </c>
      <c r="L48" s="28">
        <f t="shared" si="8"/>
        <v>5419</v>
      </c>
      <c r="M48" s="16">
        <v>16</v>
      </c>
      <c r="N48" s="16">
        <v>2</v>
      </c>
      <c r="O48" s="16" t="s">
        <v>172</v>
      </c>
    </row>
    <row r="49" spans="1:15">
      <c r="A49" s="40" t="s">
        <v>8</v>
      </c>
      <c r="B49" s="40"/>
      <c r="C49" s="40"/>
      <c r="D49" s="40"/>
      <c r="E49" s="40"/>
      <c r="F49" s="41"/>
      <c r="G49" s="10">
        <f t="shared" ref="G49:H49" si="9">SUM(G4:G48)</f>
        <v>42445.270000000004</v>
      </c>
      <c r="H49" s="10">
        <f t="shared" si="9"/>
        <v>73352</v>
      </c>
      <c r="I49" s="10">
        <f>SUM(I4:I48)</f>
        <v>98162.28</v>
      </c>
      <c r="J49" s="10">
        <f t="shared" ref="J49:N49" si="10">SUM(J4:J48)</f>
        <v>3001.05</v>
      </c>
      <c r="K49" s="10">
        <f t="shared" si="10"/>
        <v>216960.6</v>
      </c>
      <c r="L49" s="10">
        <f t="shared" si="10"/>
        <v>93789.926638655481</v>
      </c>
      <c r="M49" s="10">
        <f t="shared" si="10"/>
        <v>623</v>
      </c>
      <c r="N49" s="10">
        <f t="shared" si="10"/>
        <v>484</v>
      </c>
      <c r="O49" s="10"/>
    </row>
    <row r="50" spans="1:15">
      <c r="A50" s="42" t="s">
        <v>32</v>
      </c>
      <c r="B50" s="42"/>
      <c r="C50" s="42"/>
      <c r="D50" s="42"/>
      <c r="E50" s="42"/>
      <c r="F50" s="42"/>
      <c r="G50" s="42"/>
      <c r="H50" s="42"/>
      <c r="I50" s="42"/>
      <c r="J50" s="42"/>
      <c r="K50" s="42"/>
      <c r="L50" s="42"/>
      <c r="M50" s="42"/>
      <c r="N50" s="42"/>
    </row>
  </sheetData>
  <autoFilter ref="A2:F27"/>
  <mergeCells count="15">
    <mergeCell ref="O2:O3"/>
    <mergeCell ref="A1:O1"/>
    <mergeCell ref="A49:F49"/>
    <mergeCell ref="A50:N50"/>
    <mergeCell ref="A2:A3"/>
    <mergeCell ref="B2:B3"/>
    <mergeCell ref="C2:C3"/>
    <mergeCell ref="D2:D3"/>
    <mergeCell ref="E2:E3"/>
    <mergeCell ref="F2:F3"/>
    <mergeCell ref="G2:J2"/>
    <mergeCell ref="K2:K3"/>
    <mergeCell ref="L2:L3"/>
    <mergeCell ref="M2:M3"/>
    <mergeCell ref="N2:N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Junho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2019-07-11T18:42:59Z</dcterms:modified>
</cp:coreProperties>
</file>