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424"/>
  </bookViews>
  <sheets>
    <sheet name="Julho" sheetId="2" r:id="rId1"/>
    <sheet name="Capacitação Público Interno" sheetId="1" r:id="rId2"/>
  </sheets>
  <definedNames>
    <definedName name="_xlnm._FilterDatabase" localSheetId="1" hidden="1">'Capacitação Público Interno'!$A$2:$F$90</definedName>
  </definedNames>
  <calcPr calcId="125725"/>
</workbook>
</file>

<file path=xl/calcChain.xml><?xml version="1.0" encoding="utf-8"?>
<calcChain xmlns="http://schemas.openxmlformats.org/spreadsheetml/2006/main">
  <c r="N63" i="1"/>
  <c r="H63"/>
  <c r="I63"/>
  <c r="J63"/>
  <c r="K63"/>
  <c r="L63"/>
  <c r="M63"/>
  <c r="G63"/>
  <c r="I17" i="2"/>
  <c r="L62" i="1"/>
  <c r="K62"/>
  <c r="K61"/>
  <c r="L61" s="1"/>
  <c r="H60"/>
  <c r="G60"/>
  <c r="K60" s="1"/>
  <c r="L60" s="1"/>
  <c r="L59"/>
  <c r="K59"/>
  <c r="K58"/>
  <c r="L58" s="1"/>
  <c r="L57"/>
  <c r="K57"/>
  <c r="K56"/>
  <c r="L56" s="1"/>
  <c r="L55"/>
  <c r="K55"/>
  <c r="I55"/>
  <c r="L54"/>
  <c r="K54"/>
  <c r="L53"/>
  <c r="K53"/>
  <c r="L52"/>
  <c r="K52"/>
  <c r="H52"/>
  <c r="K51"/>
  <c r="L51" s="1"/>
  <c r="H51"/>
  <c r="G51"/>
  <c r="K50"/>
  <c r="L50" s="1"/>
  <c r="H50"/>
  <c r="G50"/>
  <c r="N17" i="2"/>
  <c r="M17"/>
  <c r="J17"/>
  <c r="K16"/>
  <c r="L16" s="1"/>
  <c r="K15"/>
  <c r="L15" s="1"/>
  <c r="H14"/>
  <c r="G14"/>
  <c r="K13"/>
  <c r="L13" s="1"/>
  <c r="K12"/>
  <c r="L12" s="1"/>
  <c r="L11"/>
  <c r="K11"/>
  <c r="K10"/>
  <c r="L10" s="1"/>
  <c r="I9"/>
  <c r="L8"/>
  <c r="K8"/>
  <c r="K7"/>
  <c r="L7" s="1"/>
  <c r="L6"/>
  <c r="K6"/>
  <c r="H6"/>
  <c r="L5"/>
  <c r="K5"/>
  <c r="H5"/>
  <c r="G5"/>
  <c r="L4"/>
  <c r="K4"/>
  <c r="H4"/>
  <c r="G4"/>
  <c r="H48" i="1"/>
  <c r="K48" s="1"/>
  <c r="L48" s="1"/>
  <c r="H47"/>
  <c r="G47"/>
  <c r="K47" s="1"/>
  <c r="L47" s="1"/>
  <c r="L46"/>
  <c r="K46"/>
  <c r="K45"/>
  <c r="L45" s="1"/>
  <c r="L44"/>
  <c r="K44"/>
  <c r="K43"/>
  <c r="L43" s="1"/>
  <c r="L42"/>
  <c r="K42"/>
  <c r="K41"/>
  <c r="L41" s="1"/>
  <c r="H40"/>
  <c r="G40"/>
  <c r="K40" s="1"/>
  <c r="L40" s="1"/>
  <c r="H17" i="2" l="1"/>
  <c r="K14"/>
  <c r="L14" s="1"/>
  <c r="G17"/>
  <c r="K9"/>
  <c r="L9" s="1"/>
  <c r="L38" i="1"/>
  <c r="K38"/>
  <c r="I38"/>
  <c r="H38"/>
  <c r="L37"/>
  <c r="K37"/>
  <c r="H36"/>
  <c r="G36"/>
  <c r="K36" s="1"/>
  <c r="L36" s="1"/>
  <c r="L35"/>
  <c r="K35"/>
  <c r="L34"/>
  <c r="K34"/>
  <c r="L33"/>
  <c r="K33"/>
  <c r="L32"/>
  <c r="K32"/>
  <c r="L31"/>
  <c r="K31"/>
  <c r="L30"/>
  <c r="K30"/>
  <c r="H29"/>
  <c r="K29" s="1"/>
  <c r="L29" s="1"/>
  <c r="L28"/>
  <c r="K28"/>
  <c r="K27"/>
  <c r="L27" s="1"/>
  <c r="H27"/>
  <c r="H26"/>
  <c r="K26" s="1"/>
  <c r="L26" s="1"/>
  <c r="L25"/>
  <c r="K25"/>
  <c r="L16"/>
  <c r="L24"/>
  <c r="I23"/>
  <c r="H22"/>
  <c r="I21"/>
  <c r="H21"/>
  <c r="K24"/>
  <c r="K23"/>
  <c r="L23" s="1"/>
  <c r="K22"/>
  <c r="L22" s="1"/>
  <c r="K21"/>
  <c r="L21" s="1"/>
  <c r="K20"/>
  <c r="L20" s="1"/>
  <c r="K19"/>
  <c r="L19" s="1"/>
  <c r="K18"/>
  <c r="L18" s="1"/>
  <c r="K17"/>
  <c r="L17" s="1"/>
  <c r="K16"/>
  <c r="K15"/>
  <c r="L15" s="1"/>
  <c r="L6"/>
  <c r="L9"/>
  <c r="L17" i="2" l="1"/>
  <c r="K17"/>
  <c r="K14" i="1"/>
  <c r="L14" s="1"/>
  <c r="K13"/>
  <c r="L13" s="1"/>
  <c r="K12"/>
  <c r="L12" s="1"/>
  <c r="K11"/>
  <c r="L11" s="1"/>
  <c r="K10"/>
  <c r="L10" s="1"/>
  <c r="K8"/>
  <c r="K7"/>
  <c r="L7" s="1"/>
  <c r="K5"/>
  <c r="L5" s="1"/>
  <c r="L8" l="1"/>
</calcChain>
</file>

<file path=xl/sharedStrings.xml><?xml version="1.0" encoding="utf-8"?>
<sst xmlns="http://schemas.openxmlformats.org/spreadsheetml/2006/main" count="554" uniqueCount="202">
  <si>
    <t>DATA</t>
  </si>
  <si>
    <t>EVENTO</t>
  </si>
  <si>
    <t>FORMA DE
EXECUÇÃO</t>
  </si>
  <si>
    <t>MINISTRANTE</t>
  </si>
  <si>
    <t>LOCAL</t>
  </si>
  <si>
    <t>TABELA 20 -ATIVIDADES DE CAPACITAÇÃO E APERFEIÇOAMENTO - PÚBLICO INTERNO</t>
  </si>
  <si>
    <t>DIÁRIAS</t>
  </si>
  <si>
    <t>TOTAL</t>
  </si>
  <si>
    <t>CUSTOS</t>
  </si>
  <si>
    <t>COFFEE BREAK</t>
  </si>
  <si>
    <t>VALOR
UNITÁRIO</t>
  </si>
  <si>
    <t>INSCRIÇÃO</t>
  </si>
  <si>
    <t>2º Reunião do Acordo de Cooperação Técnica STN/Atricon/IRB n.01/2018</t>
  </si>
  <si>
    <t>Indireta</t>
  </si>
  <si>
    <t>Diversos</t>
  </si>
  <si>
    <t>Brasília</t>
  </si>
  <si>
    <t>Desafio de Comunicação no Setor de Contas Públicas</t>
  </si>
  <si>
    <t>Direta</t>
  </si>
  <si>
    <t xml:space="preserve">Evento Microsoft "Al+Tour", sobre inteligência artificial </t>
  </si>
  <si>
    <t>São Paulo</t>
  </si>
  <si>
    <t>PÚBLICO ALVO</t>
  </si>
  <si>
    <t>Mestrado Profissional em Ciências Jurídicas (UNIVALI)</t>
  </si>
  <si>
    <t>Servidores do TCE</t>
  </si>
  <si>
    <t>Palestra Defesa Pessoal Feminina</t>
  </si>
  <si>
    <t>Bernardo Rangel Girotto</t>
  </si>
  <si>
    <t xml:space="preserve">REUNIÃO  TÉCNICA PARA ELABORAÇÃO DE PROCEDIMENTOS DE AUDITORIA DE OBRAS PÚBLICAS </t>
  </si>
  <si>
    <t>CURSO: Comunicação Empática e Oratória</t>
  </si>
  <si>
    <t>Silvio Luzardo de Almeida Mello</t>
  </si>
  <si>
    <t>Encontro da Fiscalização I - TERCEIRO SETOR</t>
  </si>
  <si>
    <t>Evento Sobre a Nova Lei de Licitação e Reunião Geral do IBRAOP (Instituto Brasileiro de Obras Públicas)</t>
  </si>
  <si>
    <t>CURSO PRÁTICO DE GOVERNANÇA E GESTÃO DE RISCOS NAS AQUISIÇÕES</t>
  </si>
  <si>
    <t>Florianópolis</t>
  </si>
  <si>
    <t>Itajaí</t>
  </si>
  <si>
    <t>Vitória</t>
  </si>
  <si>
    <t>TRANSPORTE</t>
  </si>
  <si>
    <t>Servidores</t>
  </si>
  <si>
    <t>Servidores públicos</t>
  </si>
  <si>
    <t>Assessoria Comunicação Social</t>
  </si>
  <si>
    <t>QUANTIDADE
PARTICIPANTES</t>
  </si>
  <si>
    <t>Fevereiro</t>
  </si>
  <si>
    <t>Março</t>
  </si>
  <si>
    <t>Florianópolis (TCE/SC)</t>
  </si>
  <si>
    <t>CARGA HORÁRIA</t>
  </si>
  <si>
    <t>Janeiro</t>
  </si>
  <si>
    <t>-</t>
  </si>
  <si>
    <t>Atendenet - Licitações e Contratos</t>
  </si>
  <si>
    <t>Atendenet - Frota</t>
  </si>
  <si>
    <t>EXCEL BÁSICO</t>
  </si>
  <si>
    <t>EXCEL AVANÇADO</t>
  </si>
  <si>
    <t>PLANILHA SICRO</t>
  </si>
  <si>
    <t>XVII Forum Brasileiro de Contratação e Gestão Pública</t>
  </si>
  <si>
    <t>Treinamento das Comissões de Avaliação de Controle de qualidade e de garantia de qualidade do MMD-TC</t>
  </si>
  <si>
    <t>THe Developer's Conference 2019</t>
  </si>
  <si>
    <t>Seminário Nacional: Questões Polêmicas Aplicadas sobre Sistema de Registro de Preços e os Contratos Decorrentes</t>
  </si>
  <si>
    <t>Abril</t>
  </si>
  <si>
    <t>Servidores Públicos</t>
  </si>
  <si>
    <t>Servidores dos Tribunais de Contas</t>
  </si>
  <si>
    <t>Profissionais da área de Informática</t>
  </si>
  <si>
    <t>Agentes Públicos</t>
  </si>
  <si>
    <t>DIVERSOS</t>
  </si>
  <si>
    <t>IPM Sistemas - Matheus Kolling</t>
  </si>
  <si>
    <t>Curso: Só Exatas                                         Professor: JUNAE LUDIVIG</t>
  </si>
  <si>
    <t>Prof. Luiz Heleno Alburquerque Filho</t>
  </si>
  <si>
    <t>Universidade do Vale do Itajaí (Univali)</t>
  </si>
  <si>
    <t>TCE/SC</t>
  </si>
  <si>
    <t>RICARDO JOSÉ DA SILVA</t>
  </si>
  <si>
    <t>DEBORAH ELISA MAKOWIESCKY DE ESPÍNDOLA
DOUGLAS QUADROS DOS SANTOS
GISIELA HASSE KLEIN 
ISABELA RIBAS CESAR PORTELLA
LÚCIA HELENA FERNANDES DE OLIVEIRA PRUJÁ 
MAGDA AUDREY PAMPLONA 
MARIA THEREZA SIMÕES CORDEIRO
RAFAEL MARTINI 
ROGÉRIO FELISBINO DA SILVA</t>
  </si>
  <si>
    <t>JULIANA FRANCISCONI CARDOSO
ALESSANDRO MARINHO DE ALBUQUERQUE
MARCELO BROGNOLI DA COSTA
NILSOM ZANATTO
WALLACE DA SILVA PERERIRA
JAIRO WENSING</t>
  </si>
  <si>
    <t>ANA SOPHIA BESEN HILLESHEIM</t>
  </si>
  <si>
    <t>SERVIDORES</t>
  </si>
  <si>
    <t>ALYSSON MATTJE</t>
  </si>
  <si>
    <t xml:space="preserve">HENRIQUE DE CAMPOS MELO
THAIS SCHMITZ SERPA
MAGDA AUDREY PAMPLONA
FÁBIO BATISTA
GILSON ARISTIDES BATTISTI
GABRIELA TOMAZ SIEGA
RAFAEL MAIA PINTO
ANNA CLARA LEITE PESTANA
RENATA LIGOCKI PEDRO
FERNANDA ESMERIO TRINDADE MOTTA
HAMILTON HOBUS HOEMKE
ADRIANA REGINA DIAS CARDOSO
GEORGE BRASIL PASCHOAL PITSICA
MARIANI CANEVER LIBRELATO
RAPHAEL PERICO DUTRA
ODINELIA ELEUTÉRIO KUHNEN
MARIANNE DA SILVA BRODBECK
GILMARA TENFEN WARMLING
SIDNEY ANTONIO TAVARES JUNIOR
PAULO JOÃO BASTOS
FABIANA MARTINS PEDRO
LEANDRO GRANEMANN GAUDÊNCIO
PAULO SOTO DE MIRANDA
LUIS FELIPE CAMARGOS DE SOUSA
ANNE CHRISTINE BRASIL COSTA
ADRIANE MARA LINSMEYER
GILCÉIA SCHMITZ MICHELS DA CUNHA
</t>
  </si>
  <si>
    <t>MARCOS ANDRÉ ALVES MONTEIRO</t>
  </si>
  <si>
    <t>CAROLINE DE SOUZA
ANTONIO CARLOS BOSCARDIN FILHO
FLÁVIA LETICIA F. BAESSO MARTINS
ANDRÉ DINIZ DOS SANTOS
ANNA CLARA LEITE PESTANA</t>
  </si>
  <si>
    <t xml:space="preserve">ANDRÉ DINIZ DOS SANTOS
FERNANDA NIEHUES FAUSTINO
</t>
  </si>
  <si>
    <t xml:space="preserve">LUIZ CESAR DUARTE FORTUNATO
MATEUS EDUARDO CASTELUCCI (estagiário)
LUIZ OTÁVIO BORRAJO COSTA (estagiário)
</t>
  </si>
  <si>
    <t xml:space="preserve">DIEGO JEAN DA SILVA KLAUCK
EDER DA SILVA VALIM
MICHELLE BAROUKI
MARIA TERESA SILVEIRA DE SOUSA
JOAO SERGIO SANTANA
NILTON DOS SANTOS
CLAUDIO CHEREM DE ABREU
JOSEANE APARECIDA CORREA
GEORGE BRASIL PASCHOAL PITSICA
ADELQUI RECH
ADRIANA ADRIANO SCHMITT
EDIMEIA LILIANI SCHNITZLER
ROSANE BATISTA CAMPOS
ANA CAROLINA BECKER SILVA COLLA
ADRIANA VARGAS WERLICH 
ANA SOFIA DE OLIVEIRA
</t>
  </si>
  <si>
    <t xml:space="preserve">PAULO GASTAO PRETTO
MARIVALDA MAY MICHELS STEINER
RAUL FERNANDO FERNANDES TEIXEIRA
MAGDA AUDREY PAMPLONA
GEORGE BRASIL PASCHOAL PITSICA
FERNANDA NIEHUES FAUSTINO
NILTON DOS SANTOS
ANDRÉ DINIZ DOS SANTOS
MARIA TERESA SILVEIRA DE SOUSA
ALEXANDRE THIESEN BECSI
VERONICA LIMA CORREA
ROSEMARI MACHADO
OSVALDO FARIA DE OLIVEIRA
ADRIANA NUNES DA SILVA
EDER DA SILVA VALIM
ALEXANDRE FONSÊCA OLIVEIRA
FABIANO DOMINGOS BERNARDO
</t>
  </si>
  <si>
    <t xml:space="preserve">FERNANDA SANTOS GOULART
GUSTAVO SIMON WESTPHAL
MARIVALDA MAY MICHELS STEINER
RODRIGO DUARTE SILVA
ROGERIO LOCH
MARCOS ROBERTO GOMES
RODRIGO LUZ GLORIA
MAIRA LUZ GALDINO
PAULO VINÍCIUS HARADA DE OLIVEIRA
DEBORA BORIM DA SILVA
DAMIANY DA FONSECA
FELIPE AUGUSTO TAVARES DE CARVALHO SALES
MATHEUS LAPOLLI BRIGHENTI
MARCOS SCHERER BASTOS
IGOR GUADAGNIN
RENATA LIGOCKI PEDRO
GABRIEL VICENTE FERREIRA DE CARVALHO
</t>
  </si>
  <si>
    <t>Antônio Pichetti Jr. e Denise Espindola Sachett</t>
  </si>
  <si>
    <t>Evândio de Souza, Flávia L. F. Baesso Martins, Henrique Campos de Melo, Claudio Cherem de Abreu</t>
  </si>
  <si>
    <t>Daniel Moro, Leonardo Manzoni, Leandro Ricardo Suchecki Verner, Michel Luiz de Andrade, Marcos Quilante, Sandro Daros de Luca, Tatiana Kair Medeiros da Silva, Trícia Munari Pereira,  Thiago Felipe Cyrino e Wallace da Silva Pereira, Célio Hoepers, Alessandro Marcon de Souza</t>
  </si>
  <si>
    <t>Christiano Augusto Apocalypse Rodrigues e André Diniz dos Santos</t>
  </si>
  <si>
    <t>PARTICIPANTES</t>
  </si>
  <si>
    <t>PASSAGENS (R$)</t>
  </si>
  <si>
    <t>DIÁRIAS         (R$)</t>
  </si>
  <si>
    <t>INSCRIÇÃO (R$)</t>
  </si>
  <si>
    <t>COFFEE BREAK     (R$)</t>
  </si>
  <si>
    <t>TOTAL              (R$)</t>
  </si>
  <si>
    <t>UNITÁRIO (R$)</t>
  </si>
  <si>
    <t>C/H</t>
  </si>
  <si>
    <t>QTDE.
PARTICIPANTES</t>
  </si>
  <si>
    <t>PARTICIPANTES (*)</t>
  </si>
  <si>
    <t>Servidores TCE/SC</t>
  </si>
  <si>
    <t>Machine Learning - Big data Brasil Day</t>
  </si>
  <si>
    <t>profissionais da área de informática</t>
  </si>
  <si>
    <t xml:space="preserve">São Paulo </t>
  </si>
  <si>
    <t>Alessandro Marinho de Albuquerque, Cristiano Francis M. de Macedo</t>
  </si>
  <si>
    <t>Qcon - Conferência Internacional de Desenvolvedores de Software</t>
  </si>
  <si>
    <t>Profissionais de desenvolvimento de Software</t>
  </si>
  <si>
    <t>Leonardo Manzoni e Thiago Felipe Cyrino</t>
  </si>
  <si>
    <t>Treinamento e-SIPROC - Turma 1</t>
  </si>
  <si>
    <t>Leonardo Manzoni</t>
  </si>
  <si>
    <t xml:space="preserve">FLÁVIA BOGONI DA SILVA
THEOMAR AQUILES KINHIRIN
ALESSANDRO DE OLIVEIRA
GABRIEL ROCHA FURLANETTO
THAIS POERSCH DE QUADROS CARVALHO PINTO
FABÍOLA SCHMITT ZENKER
LEONARDO MANZONI
</t>
  </si>
  <si>
    <t>IV Encontro da Rede Nacional de Informações Estratégicas para o Controle Externo - InfoContas</t>
  </si>
  <si>
    <t>Titulares e integrantes das Unidades de Informações Estratégicas</t>
  </si>
  <si>
    <t>Brasilia</t>
  </si>
  <si>
    <t>Nilson Zanatto; Cristiano Matos de Macedo; Marcel Damato Belli</t>
  </si>
  <si>
    <t>Evento Penthahoday</t>
  </si>
  <si>
    <t>Servidores da area de Informática</t>
  </si>
  <si>
    <t>Curitiba</t>
  </si>
  <si>
    <t>Daniel de Brito Moro; Marilea Pereira, Rafael Maia Pinto, Michel Luiz de Andrade; Marcos Quilante; Leandro Ricardo S. Verner; Sandro Daros de Luca; Wallace da Silva Pereira</t>
  </si>
  <si>
    <t>Treinamento Jira Software 2019 - Turma Usuários</t>
  </si>
  <si>
    <t>Jhonathan Nacimento</t>
  </si>
  <si>
    <t xml:space="preserve">JOHLEN TEIXEIRA
THAYSE LYRA
MATHEUS AMILTON DE SOUZA
MATHEUS GUTIERREZ KIELING VILLEGAS
WELLINGTON ANTUNES DANIEL     
CHRISTIAN ALEXANDRE DOS SANTOS
JOÃO PEDRO CORDEIRO MARTINEZ
GILIARDI ALEXANDRE
RAPHAEL LEITE SERAPIAO
CARLOS EDUARDO ALVES DE OLIVEIRA
JONAS ROQUE
FILIPE NASCIMENTO DA SILVA JONES
DAMARIS PAULA CASTILHO
ANDRE LUIS TRICHES
MARIELLA ALINE GODOY
</t>
  </si>
  <si>
    <t xml:space="preserve">RAFAEL MAIA PINTO
DANIEL DE BRITO MORO
TATIANA KAIR MEDEIROS DA SILVA
TRÍCIA MUNARI PEREIRA
LEANDRO RICARDO SUCHECKI VERNER
MARCOS QUILANTE
EDIPO JUVENTINO DA SILVA
LEONARDO MANZONI
MAURO SERGIO DA SILVA
ALESSANDRO DA VEIGA
HUGO LEONARDO FERNANDES DE SOUZA
WILLIANS VINICIUS DE SOUZA VARGAS
MARLON HARNISCH
RAFAEL ALMIR QUISINSKI     
ANA LÚCIA BASTO
THIAGO FELIPE CYRINO
</t>
  </si>
  <si>
    <t xml:space="preserve">LUCIANO SILVA
MARILÉA PEREIRA
ALESSANDRO MARCON DE SOUZA
SANDRO DAROS DE LUCA
BRUNO GOULART ANDRADE
TONI SCHMITT
JOHLEN TEIXEIRA
</t>
  </si>
  <si>
    <t>Treinamento Jira Software 2019 - Turma Administradores</t>
  </si>
  <si>
    <t xml:space="preserve">ANA LÚCIA BASTO
MARCOS QUILANTE
SANDRO DAROS DE LUCA
JAMES LUCIANI
THIAGO FELIPE CYRINO
ALEXANDRE DA SILVA
EDIPO JUVENTINO DA SILVA
TATIANA CUSTODIO
LEONARDO MANZONI
LEANDRO RICARDO SUCHECKI VERNER
MICHEL LUIZ DE ANDRADE
TATIANA KAIR MEDEIROS DA SILVA
DANIEL DE BRITO MORO
</t>
  </si>
  <si>
    <t>Saúde e Segurança no Trabalho e o e-Social</t>
  </si>
  <si>
    <t>Profissionais de Departamento Pessoal, Recursos Humanos, Técnicos de Segurança do Trabalho, Engenheiro do Trabalho, Enfermeiros, Médicos do Trabalho e demais profissionais atuantes na implantação do e-Social e dos eventos de SST</t>
  </si>
  <si>
    <t>Cristiano Reis Mahlmann; Silvana R. Salum</t>
  </si>
  <si>
    <t>1 º Reunião Técnica da Rede INDICON</t>
  </si>
  <si>
    <t>Técnicos da Rede Indicon dos Tribunais de Contas</t>
  </si>
  <si>
    <t>Celso Guerini e Rafael Maia</t>
  </si>
  <si>
    <t>Encontro Técnico de Educação Profissional dos Tribunais de Contas</t>
  </si>
  <si>
    <t>Representantes das Escolas de Contas dos Tribunais de Contas</t>
  </si>
  <si>
    <t>Sabrina Maddalozzo Pivatto</t>
  </si>
  <si>
    <t>Fórum - Exame PPs e Concessões - A Nova Infraestrutura Brasileira na mesa de negociação</t>
  </si>
  <si>
    <t>Advogados, Empresários e Investidores, Agentes e Servidores Públicos</t>
  </si>
  <si>
    <t>Antônio Carlos Pimentei; Ricardo André Cabral Ribas; Luiz Eduardo Cherem</t>
  </si>
  <si>
    <t>Maio</t>
  </si>
  <si>
    <t>5º Fórum IBGP de Governança de TI</t>
  </si>
  <si>
    <t>Profissionais de Infomática</t>
  </si>
  <si>
    <t>Jairo Wensing; Rafael Queiroz Gonçalves; Wallace da Silva Pereira</t>
  </si>
  <si>
    <t>45º Simpósio Mundial de Auditoria Contínua e Relatórios</t>
  </si>
  <si>
    <t>acadêmicos e profissionais contábeis</t>
  </si>
  <si>
    <t xml:space="preserve">Paulo Soto de Miranda, Otto Ferreira Simões e Luiz Paulo Monteiro Mafra </t>
  </si>
  <si>
    <t>Mensuração de Impacto Social</t>
  </si>
  <si>
    <t>Público em Geral</t>
  </si>
  <si>
    <t>Antônio Felipe Oliveira Rodrigues</t>
  </si>
  <si>
    <t>"Governança, Compliance e Integridade na Administração Pública: do Discurso à Prática"</t>
  </si>
  <si>
    <t>Servidores públicos federais, estaduais e municipais, advogados, procuradores, etc</t>
  </si>
  <si>
    <t>Flávia Letícia F. Baesso Martins</t>
  </si>
  <si>
    <t> O Controle Externo e seus Desafios: Accountability e Coprodução</t>
  </si>
  <si>
    <t xml:space="preserve">Arlindo Carvalho Rocha </t>
  </si>
  <si>
    <t xml:space="preserve">HEITOR LUIZ SCHÉ JÚNIOR
JEFERSON CIOATTO
IVANICE KRETZER SANTOS
DANIELA AURORA ULYSSÉA
LEANDRO GRANEMANN GAUDÊNCIO
JÚLIO CESAR SANTI
ANA CLAUDIA GOMES
GIAN CARLO DA SILVA
FLAVIA LEITIS RAMOS
GYANE CARPES BERTELLI
AZOR EL ACHKAR
ANDREZA DE MORAIS MACHADO
JADSON LUÍS DA SILVA
DENISE REGINA STRUECKER
LUIS FELIPE CAMARGOS DE SOUSA
GILCÉIA SCHMITZ MICHELS
LUCIANO OPUSKI DE ALMEIDA
CARLOS TRAMONTIN
FLÁVIA BOGONI DA SILVA
GERSON LUIZ TAVARES
DANILO VASCONCELOS SANTOS
FERNANDO AMORIM DA SILVA
ANNA CLARA LEITE PESTANA
CELSO COSTA RAMIRES
AMILTON OPATSKI
ANDRÉ LUIZ CANEPARO MACHADO
HAMILTON HOBUS HOEMKE
LUCIA HELENA GARCIA
FELIPE AUGUSTO TAVARES DE CARVALHO SALES
IRENE G. B. OLIVEIRA
LUCIA REGINA HUMERES
FABIANO DOMINGOS BERNARDO
HEMERSON JOSÉ GARCIA
GLAUCIA DA CUNHA
DEJAIR CESAR TAVARES
GILSON ARISTIDES BATTISTI
BARTIRA NILSON BONOTTO
ADRIANA ADRIANO SCHMITT
GABRIELA TOMAZ SIEGA
ALEXANDRE FONSECA OLIVEIRA
KARINE DE SOUZA ZEFERINO FONSECA DE ANDRADE
GISSELE SOUZA DE FRANCESCHI NUNES
GILMARA TENFEN WARMLING
GRAZIELA M CORDEIRO ZOMER
ANA CLAUDIA MOTA
ADRIANE MARA LINSMEYER
JUSTINA PAZ DE OLIVEIRA
ELUSA CRISTINA COSTA SILVEIRA
FABIOLA SCHMITT ZENKER
CLAUTON SILVA RUPERTI
LUCIANA MARIA DE SOUZA
GERSON LUÍS GOMES
CAROLINE DE SOUZA
GUSTAVO PICCOLI PFITSCHER
JONNY WINSTON DREWS
PATRÍCIA DE MELO LISBOA
MARIA DE LOURDES SILVEIRA SORDI
PAULO JOÃO BASTOS
NICOLY SCHMIDT
MAIRA GALDINO
MAURICIO DA ROSA
ROGÉRIO LOCH
MARCO AURÉLIO SOUZA DA SILVA
RODRIGO LUZ GLORIA
MARCOS ANTONIO FABRE
RICARDO FLORES PEDROZO
PABLO VINÍCIUS NEVES OLIVEIRA
MARCOS SCHERER BASTOS 
MARIVALDA MAY MICHELS STEINER
MARCELO CORRÊA
MAICON SANTOS TRIERVEILER
OSVALDO FARIA DE OLIVEIRA
MARCIO ROGÉRIO DE MEDEIROS
MARCELO AGUIAR DOS SANTOS
MARISTELA SEBERINO ROS DA LUZ
MARCOS ANDRÉ ALVES MONTEIRO
LUIZ PAULO MONTEIRO MAFRA
ODIR GOMES DA ROCHA NETO
MARISAURA REBELATTO DOS SANTOS
NAJLA SAIDA FAIN
MARIA TERESA SILVEIRA DE SOUSA
MICHELLE FERNANDA DE CONTO EL ACHKAR
SANDRO LUIZ NUNES
SCHIRLEY DA SILVA
OLDAIR SCHROEDER
TERESINHA DE JESUS BASTO DA SILVA
THAÍS POERSCH DE QUADROS CARVALHO PINTO
MAYKON CARMINATTI DE FREITAS
VANESSA DOS SANTOS
SABRINA MADDALOZZO PIVATTO
PAULO GASTAO PRETTO
ODINELIA ELEUTÉRIO KUHNEN
ALESSANDRO DE OLIVEIRA
ALEXANDRE PEREIRA BASTOS
IVO POSSAMAI
MARIANNE DA SILVA BRODBECK
LEANDRO GRANEMANN GAUDÊNCIO
BIANCA NEVES DE ALBUQUERQUE
ARLINDO CARVALHO ROCHA 
THAISY MARIA ASSING
MARCELO BROGNOLI DA COSTA
ALICILDO DOS PASSOS
TARCILIA TEREZINHA PIO
LEONARDO VALENTE FAVARETTO
ALINE BEATRIZ DE VASCONCELLOS E SILVA
MONIQUE PORTELLA WILDI HOSTERNO
BRUNO GODOY AZEVEDO SANTOS
LUCAS VALENTE FAVARETTO
LUIZ CARLOS ULIANO BERTOLDI
ANDREZA SCHMIDT SILVA
ADRIANA NUNES DA SILVA
</t>
  </si>
  <si>
    <t>Treinamento SGTA</t>
  </si>
  <si>
    <t xml:space="preserve">Alessandro Marinho de Albuquerque 
 Alessandro Marcon de Souza
</t>
  </si>
  <si>
    <t xml:space="preserve">ANA PAULA FELISBINO
THIAGO BATISTA DE LIMA
RENATA PANDOLFO DA VEIGA
HEMERSON JOSE GARCIA
THAIS POERSCH DE QUADROS CARVALHO PINTO
SÉRGIO L. BETT
ALESSANDRO MARCON DE SOUZA
ALESSANDRO MARINHO DE ALBUQUERQUE
LEANDRO GRANEMANN GAUDÊNCIO
EDER DA SILVA VALIM
CAROLINE DE SOUZA
ANDREZA SCHMIDT SILVA
GIAN CARLO DA SILVA
ALEXANDRE FONSÊCA OLIVEIRA
LUIZ AUGUSTO LUZ FAÍSCA
JOSE RUI DE SOUZA
FERNANDA ESMERIO TRINDADE MOTTA
ANA PAULA MACHADO DA COSTA
RAPHAEL PERICO DUTRA
ODIR GOMES DA ROCHA NETO
</t>
  </si>
  <si>
    <t>Técnicas Redacionais e Redação Oficial</t>
  </si>
  <si>
    <t>Priscylla Alves Campos</t>
  </si>
  <si>
    <t xml:space="preserve">CAMILA REIS ROSSI 
LAÍS OLIVEIRA AFONSO 
ANA CLÁUDIA MOTA
HENRIQUE DE CAMPOS MELO
GILCÉIA SCHMITZ MICHELS DA CUNHA
IRENE GUIMARAES DE BARROS E OLIVEIRA
FERNANDA DE SOUZA RODRIGUES DE OLIVEIRA
ALINE MOMM
LUIZ PAULO MONTEIRO MAFRA
THAIS CRISTINA KICH
GUSTAVO SILVA CABRAL
FABÍOLA SCHMITT ZENKER
GABRIEL ROCHA FURLANETTO
SABRINA MADDALOZZO PIVATTO
MARIA DE LOURDES SILVEIRA SORDI
LUIS FELIPE CAMARGOS DE SOUSA
DEYSE ANTUNES DE ANDRADA
JOAO SERGIO SANTANA
FABIANO DOMINGOS BERNARDO
GABRIELA TOMAZ SIEGA
MAXIMILIANO MAZERA
EDIMEIA LILIANI SCHNITZLER
CARLOS TRAMONTIN
LUCIA REGINA HUMERES
DAMIANY DA FONSECA
DAVI SOLONCA
ANDRESSA ZANCANARO DE ABREU
RAUL DENIS PICKCIUS
ALESSANDRA CAROLINE FERNANDES FLORIANI
MARIA LUCILIA FREITAS DE MELO
ALEXANDRE THIESEN BECSI
MATHEUS GUSTAVO DE MEDEIROS BATISTA
CELSO COSTA RAMIRES
SUEYLA GONCALVES DA SILVA
DAMARIS PAULA CASTILHO 
</t>
  </si>
  <si>
    <t>VII Encontro Juristcs – Jurisprudências nos Tribunais de Contas</t>
  </si>
  <si>
    <t>Membros e o corpo técnico dos Tribunais de Contas</t>
  </si>
  <si>
    <t>Goiânia</t>
  </si>
  <si>
    <t>George Brasil P. Pitsica; Wallace da Silva Pereira; Leonardo Manzoni</t>
  </si>
  <si>
    <t>52º Congresso Nacional de Abipem</t>
  </si>
  <si>
    <t>Servidores Municipais</t>
  </si>
  <si>
    <t>Foz do Iguaçu</t>
  </si>
  <si>
    <t>Adriana Regina D. Cardoso; Adriana Adriano Schmitt</t>
  </si>
  <si>
    <t>junho</t>
  </si>
  <si>
    <t>Seminário Segurança Jurídica na Aplicação do Direito Público</t>
  </si>
  <si>
    <t>Servidores Públicos. Auditores Públicos Externo. Procuradores. Administradores. Advogados e Estudantes de Direito</t>
  </si>
  <si>
    <t>Porto Alegre</t>
  </si>
  <si>
    <t>Letícia de Campos Velho Martel, Renato Costa e Rafael Galvão de Souza</t>
  </si>
  <si>
    <t>IV Fórum Nacional de Auditoria</t>
  </si>
  <si>
    <t>Rio de Janeiro</t>
  </si>
  <si>
    <t>Alexandre Thiesen Becsi, Glaucia Cunha e Michelle Fernanda de Conto El Achkar</t>
  </si>
  <si>
    <t>XXXV Congresso Nacional das Secretarias Municipais de Saúde</t>
  </si>
  <si>
    <t>Gestores Municipais de saúde, trabalhadores do SUS, representantes de instituições ligadas à saúde pública e autoridades</t>
  </si>
  <si>
    <t>Cleiton Wessler e Rosimari Machado</t>
  </si>
  <si>
    <t>Evento Educação que faz a diferença</t>
  </si>
  <si>
    <t>Ricardo Cardoso da Silva</t>
  </si>
  <si>
    <t>Evento Servidor Público e a Reforma da Previdência</t>
  </si>
  <si>
    <t>Servidores Públicos e advogados</t>
  </si>
  <si>
    <t>Otto Ferreira Simões, Sandro Nunes, Bianca Neves de Albuquerque, Fernanda Emério T. Motta, Marcia C. Magalhães, Rogério Guilherme de Oliveira, Giane Vanessa Fiorini, Andréa Régis, Marcio G. Guimarães, Cristiane S. Reginatto e Augusto de S. Ramos</t>
  </si>
  <si>
    <t>Seminário Nacional de Compras Públicas</t>
  </si>
  <si>
    <t>Agentes públicos envolvidos nos procedimentos de compras da Administração Pública.</t>
  </si>
  <si>
    <t xml:space="preserve"> Antonio Pichetti Jr., Geraldo José Gomes, Anna Clara Pestana e Denise Regina Struecker e Sandro Luiz Nunes</t>
  </si>
  <si>
    <t>Constitucionalismo e Garantias no Controle da Administração Pública</t>
  </si>
  <si>
    <t xml:space="preserve">Dr. Luiz Henrique Urquhart Cademartori </t>
  </si>
  <si>
    <t xml:space="preserve">ADRIANA ADRIANO SCHMITT
ADRIANA REGINA DIAS CARDOSO
ALESSANDRA CAROLINE FERNANDES FLORIANI
ALEXANDRE PEREIRA BASTOS
ALEXANDRE THIESEN BECSI
ALICILDO DOS PASSOS
ALINE MOMM
ALYSSON MATTJE
AMILTON OPATSKI
ANA CLAUDIA GOMES
ANDRÉ LUIZ CANEPARO MACHADO
ANDREA YUMI ICO
ANDREZA DE MORAIS MACHADO
ANDREZA SCHMIDT SILVA
ANTONIO PICHETTI JUNIOR
AZOR EL ACHKAR
BIANCA NEVES DE ALBUQUERQUE
BRUNO GODOY AZEVEDO SANTOS
CARLOS EDUARDO DA SILVA
CARLOS TRAMONTIN
CÉLIO HOEPERS
CELSO COSTA RAMIRES
CLAUDIO MARTINS NUNES
CLAUTON SILVA RUPERTI
CRISTINA DE OLIVEIRA ROSA SILVA
DANIELA AURORA ULYSSÉA
DAVI SOLONCA
DAYANA ZWICKER
DEBORA CRISTINA VIEIRA
DEJAIR CESAR TAVARES
DIEGO JEAN DA SILVA KLAUCK
EDÉSIA FURLAN
EDIMEIA LILIANI SCHNITZLER
EDSON BIAZUSSI
EDUARDO GONZAGA DE OLIVEIRA
ELUSA CRISTINA COSTA SILVEIRA
EVANDRO JOSE DA SILVA PRADO
FÁBIO BATISTA
FÁBIO DAUFENBACH PEREIRA
FABÍOLA SCHMITT ZENKER
FERNANDA CAMILA DE CARLIF
FERNANDA LUZ BALSINI MANIQUE BARRETO
FERNANDO AMORIM DA SILVA
FLÁVIA BOGONI DA SILVA
FLAVIA LEITIS RAMOS
FRANCIELLY STÄHELIN COELHO
FRANCIENE SILVA DE OLIVEIRA
GERSON LUIS GOMES
GERSON LUIZ TAVARES
GIAN CARLO DA SILVA
GILSON ARISTIDES BATTISTI
GLÁUCIA DA CUNHA
GRAZIELA M CORDEIRO ZOMER
GUSTAVO ALBUQUERQUE DORNELLES
HAMILTON HOBUS HOEMKE
HEMERSON JOSE GARCIA
IVANICE KRETZER SANTOS
IVO POSSAMAI
IZIS DE GUSMÃO PAULI
JADSON LUIS DA SILVA
JANAINA TEIXEIRA CORREA DE MEDEIROS
JANINE LUCIANO FIRMINO
JAQUELINE MATTOS SILVA PEREIRA
JOCELINE COELHO
JONNY WINSTON DREWS
JOZELIA DOS SANTOS
JULIANA FRITZEN
JULIO CESAR DE MELO
JULIO CESAR SANTI
JUSTINA PAZ DE OLIVEIRA
KARINE DE SOUZA ZEFERINO FONSECA DE ANDRADE
LEANDRO GRANEMANN GAUDÊNCIO
LEONARDO VALENTE FAVARETTO
LUAN BRANCHER GUSSO MACHADO
LUCAS VALENTE FAVARETTO
LUCIA REGINA HUMERES
LUCIANA MARIA DE SOUZA
LUCIANE BEIRO DE SOUZA MACHADO
LUCIANO OPUSKI DE ALMEIDA
LUIS FELIPE CAMARGOS DE SOUSA
LUIZ AUGUSTO NAGEL HULSE
LUIZ CARLOS ULIANO BERTOLDI
LUIZ HENRIQUE URQUHART CADEMARTORI 
LUIZ PAULO MONTEIRO MAFRA
MAICON SANTOS TRIERVEILER
MAIRA GALDINO
MARCEL DAMATO BELLI
MÁRCIO ROGÉRIO DE MEDEIROS
MARCO AURÉLIO SOUZA DA SILVA
MARCOS ANTONIO FABRE
MARCOS ANTONIO MARTINS
MARCOS QUILANTE
MARIA DO CARMO JURACH LUNARDI
MARIA TERESA SILVEIRA DE SOUSA
MARIANNE DA SILVA BRODBECK
MARISTELA SEBERINO ROS DA LUZ
MAURICIO DA ROSA
MAYKON CARMINATTI DE FREITAS
MIRIAN FRANCISCA ALVES PEREZ
MOISES HOEGENN
OLDAIR SCHROEDER
OSVALDO FARIA DE OLIVEIRA
PABLO VINICIUS NEVES OLIVEIRA
PATRICIA DE MELO LISBOA
PAULO CESAR SALUM
PAULO GASTAO PRETTO
PAULO GUSTAVO CAPRE
PAULO JOÃO BASTOS
PAULO VINICIUS HARADA DE OLIVEIRA
RAFAEL GALVÃO DE SOUZA
RAUL DENIS PICKCIUS
RAUL FERNANDO FERNANDES TEIXEIRA
REINALDO GOMES FERREIRA
RICARDO FLORES PEDROZO
ROSANGELA MARTINS BENTO MEDEIROS
ROSE MARIA BENTO
SABRINA PUNDEK MULLER
SCHIRLEY DA SILVA
SCHIRLEY DA SILVAS
SERGIO AUGUSTO SILVA
SERGIO RAMOS FILHO
SIDNEY ANTONIO TAVARES JUNIOR
SIMONI DA ROSA
SONIA ENDLER DE OLIVEIRA
SUEYLA GONCALVES DA SILVA
THAIS POERSCH DE QUADROS CARVALHO PINTO
THEOMAR AQUILES KINHIRIN
</t>
  </si>
  <si>
    <t>Evento: Educação que faz a Diferença</t>
  </si>
  <si>
    <t>Glaucia da Cunha</t>
  </si>
  <si>
    <t>Curso Teste de Integridade na Administração Pública</t>
  </si>
  <si>
    <t>Ana Paula de Oliveira Gomes</t>
  </si>
  <si>
    <t xml:space="preserve">ALICILDO DOS PASSOS
ANA CLAUDIA GOMES
ANA PAULA DE OLIVEIRA GOMES 
ANDRÉ LUIZ CANEPARO MACHADO
EDÉSIA FURLAN
EDIMEIA LILIANI SCHNITZLER
FABIANO DOMINGOS BERNARDO
GOMERCINDO CARVALHO MACHADO
IZABELA SZPOGANICZ JUNCKES
JOAO SERGIO SANTANA
JOSE RUI DE SOUZA
JOSEANE APARECIDA CORREA
LUIZ PAULO MONTEIRO MAFRA
MARCO AURELIO SOUZA DA SILVA
MARIANNE DA SILVA BRODBECK
MARISAURA REBELATTO DOS SANTOS
MIRIAN FRANCISCA ALVES PEREZ
RAFAEL MAIA PINTO
SILVIA MARIA BERTE VOLPATO
SONIA ENDLER DE OLIVEIRA
THAIS POERSCH DE QUADROS CARVALHO PINTO
THAIS SCHMITZ SERPA
</t>
  </si>
  <si>
    <t>Curso de Licitações Públicas Inclusivas</t>
  </si>
  <si>
    <t xml:space="preserve">ALESSANDRA CAROLINE FERNANDES FLORIANI
ALINE MOMM
ANA CLAUDIA GOMES
ANA PAULA DE OLIVEIRA GOMES 
ANDRÉ DINIZ DOS SANTOS
ANGELA MARIA LODI
ANTONIO PICHETTI JUNIOR
AZOR EL ACHKAR
CHRISTIANO AUGUSTO APOCALYPSE RODRIGUES
DANIELA AURORA ULYSSEA
DAYANA ZWICKER
EDÉSIA FURLAN
EDIMEIA LILIANI SCHNITZLER
FERNANDA NIEHUES FAUSTINO
IVANICE KRETZER SANTOS
IZABELA SZPOGANICZ JUNCKES
JONATHAN ARTMANN
JOSE RUI DE SOUZA
JULIO CESAR SANTI
LUCIA REGINA HUMERES
MAIRA LUZ GALDINO
MARCOS ANTONIO FABRE
MARIANNE DA SILVA BRODBECK
MAURICIO DA ROSA
MURILO RIBEIRO DE FREITAS
PAULO CESAR SALUM
RAUL FERNANDO FERNANDES TEIXEIRA
ROSANGELA MARTINS BENTO MEDEIROS
SANDRO LUIZ NUNES
THAIS CRISTINA KICH
THAIS SCHMITZ SERPA
</t>
  </si>
  <si>
    <t>Evento II Simpósio Nacional de Educação: pensar o presente para construir o futuro</t>
  </si>
  <si>
    <t>Agentes públicos envolvidos em políticas da educação e controle</t>
  </si>
  <si>
    <t>Porto Alegre/Rio Grande do Sul</t>
  </si>
  <si>
    <t>Renato Costa, Valéria Rocha Lacerda Gruenfeld, Gissele Souza de F. Nunes, Letícia de Campos V. Martel, Raphael Perico Dutra, Danilo V. Santos, Vanessa dos Santos e Ivo Silveira Neto</t>
  </si>
  <si>
    <t>Encontro Técnico SEBRAE: As Compras Governamentais através da Lei Complementar Federal nº 123/2006</t>
  </si>
  <si>
    <t xml:space="preserve">Luís Maurício Junqueira Zanin- Consultor do Sebrae Nacional  </t>
  </si>
  <si>
    <t xml:space="preserve">MATHEUS LAPOLLI BRIGHENTI
MARCOS ROBERTO GOMES
FLAVIA LETICIA FERNANDES BAESSO MARTINS
THAIS SCHMITZ SERPA
ALESSANDRA CAROLINE FERNANDES FLORIANI
FERNANDA NIEHUES FAUSTINO
ANTONIO CARLOS BOSCARDIN FILHO
ANNA CLARA LEITE PESTANA
DENISE REGINA STRUECKER
THAIS CRISTINA KICH
GUSTAVO SIMON WESTPHAL
MURILO RIBEIRO DE FREITAS
AZOR EL ACHKAR
ANTONIO PICHETTI JUNIOR
MAIRA GALDINO
IZIS DE GUSMÃO PAULI
ROGERIO LOCH
</t>
  </si>
  <si>
    <t>Doutrina da Inteligência</t>
  </si>
  <si>
    <t>Carlos Roberto Takao Yoshioka</t>
  </si>
  <si>
    <t xml:space="preserve">NILSOM ZANATTO
ANDREA YUMI IÇO
SERGIO AUGUSTO SILVA
CRISTIANO FRANCIS MATOS DE MACEDO
ALESSANDRO MARCON DE SOUZA
ALESSANDRO MARINHO DE ALBUQUERQUE
CÉLIO HOEPERS
CELSO GUERINI
RAFAEL MAIA PINTO
MARCEL DAMATO BELLI
MARCIA ROBERTA GRACIOSA
RAFAEL ANTONIO KREBS REGINATTO
VALÉRIA PATRICIO
CLAUTON SILVA RUPERTI
GABRIELA TOMAZ SIEGA
EDER DA SILVA VALIM
LUIZ CLAUDIO VIANA
JOSEANE APARECIDA CORREA
</t>
  </si>
  <si>
    <t>Julho</t>
  </si>
  <si>
    <t>Total</t>
  </si>
</sst>
</file>

<file path=xl/styles.xml><?xml version="1.0" encoding="utf-8"?>
<styleSheet xmlns="http://schemas.openxmlformats.org/spreadsheetml/2006/main">
  <fonts count="10">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name val="Garamond"/>
      <family val="1"/>
    </font>
    <font>
      <b/>
      <sz val="9"/>
      <name val="Garamond"/>
      <family val="1"/>
    </font>
    <font>
      <b/>
      <sz val="11"/>
      <color theme="1"/>
      <name val="Garamond"/>
      <family val="1"/>
    </font>
    <font>
      <sz val="12"/>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0" fillId="2" borderId="0" xfId="0" applyFill="1" applyBorder="1"/>
    <xf numFmtId="0" fontId="0" fillId="2" borderId="0" xfId="0" applyFill="1"/>
    <xf numFmtId="0" fontId="0" fillId="0" borderId="0" xfId="0"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1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 xfId="0" quotePrefix="1"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1" xfId="0" applyNumberFormat="1" applyBorder="1" applyAlignment="1">
      <alignment wrapText="1"/>
    </xf>
    <xf numFmtId="49" fontId="4" fillId="2" borderId="3" xfId="0" quotePrefix="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0" fillId="0" borderId="0" xfId="0" applyAlignment="1">
      <alignment wrapText="1"/>
    </xf>
    <xf numFmtId="49" fontId="5" fillId="2" borderId="1"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7" xfId="0" applyFont="1" applyFill="1" applyBorder="1" applyAlignment="1">
      <alignment horizontal="center" vertical="center"/>
    </xf>
    <xf numFmtId="0" fontId="7" fillId="5"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
  <sheetViews>
    <sheetView tabSelected="1" zoomScale="80" zoomScaleNormal="80" workbookViewId="0">
      <selection activeCell="B2" sqref="B2"/>
    </sheetView>
  </sheetViews>
  <sheetFormatPr defaultColWidth="0" defaultRowHeight="15"/>
  <cols>
    <col min="1" max="1" width="11.7109375" bestFit="1" customWidth="1"/>
    <col min="2" max="2" width="26" customWidth="1"/>
    <col min="3" max="3" width="10.7109375" bestFit="1" customWidth="1"/>
    <col min="4" max="4" width="17.42578125" style="31" customWidth="1"/>
    <col min="5" max="5" width="13.85546875" bestFit="1" customWidth="1"/>
    <col min="6" max="6" width="9.140625" customWidth="1"/>
    <col min="7" max="7" width="11.5703125" bestFit="1" customWidth="1"/>
    <col min="8" max="8" width="10.140625" bestFit="1" customWidth="1"/>
    <col min="9" max="9" width="10.85546875" bestFit="1" customWidth="1"/>
    <col min="10" max="10" width="9.140625" customWidth="1"/>
    <col min="11" max="11" width="9.85546875" bestFit="1" customWidth="1"/>
    <col min="12" max="12" width="11" bestFit="1" customWidth="1"/>
    <col min="13" max="13" width="9.140625" customWidth="1"/>
    <col min="14" max="14" width="8.140625" bestFit="1" customWidth="1"/>
    <col min="15" max="15" width="44.140625" bestFit="1" customWidth="1"/>
    <col min="16" max="16384" width="9.140625" hidden="1"/>
  </cols>
  <sheetData>
    <row r="1" spans="1:15" ht="18.75">
      <c r="A1" s="40" t="s">
        <v>5</v>
      </c>
      <c r="B1" s="40"/>
      <c r="C1" s="40"/>
      <c r="D1" s="40"/>
      <c r="E1" s="40"/>
      <c r="F1" s="40"/>
      <c r="G1" s="40"/>
      <c r="H1" s="40"/>
      <c r="I1" s="40"/>
      <c r="J1" s="40"/>
      <c r="K1" s="40"/>
      <c r="L1" s="40"/>
      <c r="M1" s="40"/>
      <c r="N1" s="40"/>
      <c r="O1" s="41"/>
    </row>
    <row r="2" spans="1:15" ht="70.5" customHeight="1">
      <c r="A2" s="21" t="s">
        <v>0</v>
      </c>
      <c r="B2" s="22" t="s">
        <v>1</v>
      </c>
      <c r="C2" s="23" t="s">
        <v>2</v>
      </c>
      <c r="D2" s="22" t="s">
        <v>20</v>
      </c>
      <c r="E2" s="22" t="s">
        <v>3</v>
      </c>
      <c r="F2" s="22" t="s">
        <v>4</v>
      </c>
      <c r="G2" s="24" t="s">
        <v>84</v>
      </c>
      <c r="H2" s="24" t="s">
        <v>85</v>
      </c>
      <c r="I2" s="24" t="s">
        <v>86</v>
      </c>
      <c r="J2" s="24" t="s">
        <v>87</v>
      </c>
      <c r="K2" s="24" t="s">
        <v>88</v>
      </c>
      <c r="L2" s="24" t="s">
        <v>89</v>
      </c>
      <c r="M2" s="22" t="s">
        <v>90</v>
      </c>
      <c r="N2" s="23" t="s">
        <v>91</v>
      </c>
      <c r="O2" s="23" t="s">
        <v>92</v>
      </c>
    </row>
    <row r="3" spans="1:15" ht="72.75" customHeight="1">
      <c r="A3" s="35" t="s">
        <v>200</v>
      </c>
      <c r="B3" s="36" t="s">
        <v>21</v>
      </c>
      <c r="C3" s="37" t="s">
        <v>13</v>
      </c>
      <c r="D3" s="36" t="s">
        <v>93</v>
      </c>
      <c r="E3" s="36" t="s">
        <v>14</v>
      </c>
      <c r="F3" s="37" t="s">
        <v>63</v>
      </c>
      <c r="G3" s="38">
        <v>0</v>
      </c>
      <c r="H3" s="38">
        <v>0</v>
      </c>
      <c r="I3" s="38">
        <v>3053.7</v>
      </c>
      <c r="J3" s="38">
        <v>0</v>
      </c>
      <c r="K3" s="39">
        <v>3053.7</v>
      </c>
      <c r="L3" s="38">
        <v>3053.7</v>
      </c>
      <c r="M3" s="36">
        <v>45</v>
      </c>
      <c r="N3" s="37">
        <v>1</v>
      </c>
      <c r="O3" s="15" t="s">
        <v>68</v>
      </c>
    </row>
    <row r="4" spans="1:15" ht="72.75" customHeight="1">
      <c r="A4" s="35" t="s">
        <v>200</v>
      </c>
      <c r="B4" s="36" t="s">
        <v>162</v>
      </c>
      <c r="C4" s="37" t="s">
        <v>13</v>
      </c>
      <c r="D4" s="37" t="s">
        <v>163</v>
      </c>
      <c r="E4" s="36" t="s">
        <v>14</v>
      </c>
      <c r="F4" s="36" t="s">
        <v>164</v>
      </c>
      <c r="G4" s="38">
        <f>1422+507+301</f>
        <v>2230</v>
      </c>
      <c r="H4" s="38">
        <f>1730+1730+1730</f>
        <v>5190</v>
      </c>
      <c r="I4" s="38">
        <v>0</v>
      </c>
      <c r="J4" s="38">
        <v>0</v>
      </c>
      <c r="K4" s="39">
        <f>G4+H4+I4+J4</f>
        <v>7420</v>
      </c>
      <c r="L4" s="38">
        <f>K4/N4</f>
        <v>2473.3333333333335</v>
      </c>
      <c r="M4" s="36">
        <v>11</v>
      </c>
      <c r="N4" s="37">
        <v>3</v>
      </c>
      <c r="O4" s="15" t="s">
        <v>165</v>
      </c>
    </row>
    <row r="5" spans="1:15" ht="72.75" customHeight="1">
      <c r="A5" s="35" t="s">
        <v>200</v>
      </c>
      <c r="B5" s="36" t="s">
        <v>166</v>
      </c>
      <c r="C5" s="37" t="s">
        <v>13</v>
      </c>
      <c r="D5" s="37" t="s">
        <v>56</v>
      </c>
      <c r="E5" s="36" t="s">
        <v>14</v>
      </c>
      <c r="F5" s="36" t="s">
        <v>167</v>
      </c>
      <c r="G5" s="38">
        <f>4128</f>
        <v>4128</v>
      </c>
      <c r="H5" s="38">
        <f>2076+2076+2076</f>
        <v>6228</v>
      </c>
      <c r="I5" s="38">
        <v>0</v>
      </c>
      <c r="J5" s="38">
        <v>0</v>
      </c>
      <c r="K5" s="39">
        <f t="shared" ref="K5:K16" si="0">G5+H5+I5+J5</f>
        <v>10356</v>
      </c>
      <c r="L5" s="38">
        <f t="shared" ref="L5:L16" si="1">K5/N5</f>
        <v>3452</v>
      </c>
      <c r="M5" s="36">
        <v>17</v>
      </c>
      <c r="N5" s="37">
        <v>3</v>
      </c>
      <c r="O5" s="15" t="s">
        <v>168</v>
      </c>
    </row>
    <row r="6" spans="1:15" ht="72.75" customHeight="1">
      <c r="A6" s="35" t="s">
        <v>200</v>
      </c>
      <c r="B6" s="36" t="s">
        <v>169</v>
      </c>
      <c r="C6" s="37" t="s">
        <v>13</v>
      </c>
      <c r="D6" s="37" t="s">
        <v>170</v>
      </c>
      <c r="E6" s="36" t="s">
        <v>14</v>
      </c>
      <c r="F6" s="36" t="s">
        <v>15</v>
      </c>
      <c r="G6" s="38">
        <v>4282</v>
      </c>
      <c r="H6" s="38">
        <f>3460+3460</f>
        <v>6920</v>
      </c>
      <c r="I6" s="38">
        <v>1000</v>
      </c>
      <c r="J6" s="38">
        <v>0</v>
      </c>
      <c r="K6" s="39">
        <f t="shared" si="0"/>
        <v>12202</v>
      </c>
      <c r="L6" s="38">
        <f t="shared" si="1"/>
        <v>6101</v>
      </c>
      <c r="M6" s="36">
        <v>20</v>
      </c>
      <c r="N6" s="37">
        <v>2</v>
      </c>
      <c r="O6" s="15" t="s">
        <v>171</v>
      </c>
    </row>
    <row r="7" spans="1:15" ht="72.75" customHeight="1">
      <c r="A7" s="35" t="s">
        <v>200</v>
      </c>
      <c r="B7" s="36" t="s">
        <v>172</v>
      </c>
      <c r="C7" s="37" t="s">
        <v>13</v>
      </c>
      <c r="D7" s="37" t="s">
        <v>56</v>
      </c>
      <c r="E7" s="36" t="s">
        <v>14</v>
      </c>
      <c r="F7" s="36" t="s">
        <v>19</v>
      </c>
      <c r="G7" s="38">
        <v>1604</v>
      </c>
      <c r="H7" s="38">
        <v>1812</v>
      </c>
      <c r="I7" s="38">
        <v>0</v>
      </c>
      <c r="J7" s="38">
        <v>0</v>
      </c>
      <c r="K7" s="39">
        <f t="shared" si="0"/>
        <v>3416</v>
      </c>
      <c r="L7" s="38">
        <f t="shared" si="1"/>
        <v>3416</v>
      </c>
      <c r="M7" s="36">
        <v>8</v>
      </c>
      <c r="N7" s="37">
        <v>1</v>
      </c>
      <c r="O7" s="15" t="s">
        <v>173</v>
      </c>
    </row>
    <row r="8" spans="1:15" ht="72.75" customHeight="1">
      <c r="A8" s="35" t="s">
        <v>200</v>
      </c>
      <c r="B8" s="36" t="s">
        <v>174</v>
      </c>
      <c r="C8" s="37" t="s">
        <v>13</v>
      </c>
      <c r="D8" s="37" t="s">
        <v>175</v>
      </c>
      <c r="E8" s="36" t="s">
        <v>14</v>
      </c>
      <c r="F8" s="36" t="s">
        <v>31</v>
      </c>
      <c r="G8" s="38">
        <v>0</v>
      </c>
      <c r="H8" s="38">
        <v>0</v>
      </c>
      <c r="I8" s="38">
        <v>550</v>
      </c>
      <c r="J8" s="38">
        <v>0</v>
      </c>
      <c r="K8" s="39">
        <f t="shared" si="0"/>
        <v>550</v>
      </c>
      <c r="L8" s="38">
        <f t="shared" si="1"/>
        <v>50</v>
      </c>
      <c r="M8" s="36">
        <v>3</v>
      </c>
      <c r="N8" s="37">
        <v>11</v>
      </c>
      <c r="O8" s="15" t="s">
        <v>176</v>
      </c>
    </row>
    <row r="9" spans="1:15" ht="72.75" customHeight="1">
      <c r="A9" s="35" t="s">
        <v>200</v>
      </c>
      <c r="B9" s="36" t="s">
        <v>177</v>
      </c>
      <c r="C9" s="37" t="s">
        <v>13</v>
      </c>
      <c r="D9" s="37" t="s">
        <v>178</v>
      </c>
      <c r="E9" s="36" t="s">
        <v>14</v>
      </c>
      <c r="F9" s="36" t="s">
        <v>31</v>
      </c>
      <c r="G9" s="38">
        <v>0</v>
      </c>
      <c r="H9" s="38">
        <v>0</v>
      </c>
      <c r="I9" s="38">
        <f>3200+475</f>
        <v>3675</v>
      </c>
      <c r="J9" s="38">
        <v>0</v>
      </c>
      <c r="K9" s="39">
        <f t="shared" si="0"/>
        <v>3675</v>
      </c>
      <c r="L9" s="38">
        <f t="shared" si="1"/>
        <v>735</v>
      </c>
      <c r="M9" s="36">
        <v>20</v>
      </c>
      <c r="N9" s="37">
        <v>5</v>
      </c>
      <c r="O9" s="15" t="s">
        <v>179</v>
      </c>
    </row>
    <row r="10" spans="1:15" ht="72.75" customHeight="1">
      <c r="A10" s="35" t="s">
        <v>200</v>
      </c>
      <c r="B10" s="37" t="s">
        <v>180</v>
      </c>
      <c r="C10" s="37" t="s">
        <v>17</v>
      </c>
      <c r="D10" s="36" t="s">
        <v>93</v>
      </c>
      <c r="E10" s="37" t="s">
        <v>181</v>
      </c>
      <c r="F10" s="37" t="s">
        <v>64</v>
      </c>
      <c r="G10" s="38">
        <v>0</v>
      </c>
      <c r="H10" s="38">
        <v>0</v>
      </c>
      <c r="I10" s="38">
        <v>3000</v>
      </c>
      <c r="J10" s="38">
        <v>0</v>
      </c>
      <c r="K10" s="39">
        <f t="shared" si="0"/>
        <v>3000</v>
      </c>
      <c r="L10" s="38">
        <f t="shared" si="1"/>
        <v>23.622047244094489</v>
      </c>
      <c r="M10" s="36">
        <v>3</v>
      </c>
      <c r="N10" s="37">
        <v>127</v>
      </c>
      <c r="O10" s="15" t="s">
        <v>182</v>
      </c>
    </row>
    <row r="11" spans="1:15" ht="72.75" customHeight="1">
      <c r="A11" s="35" t="s">
        <v>200</v>
      </c>
      <c r="B11" s="37" t="s">
        <v>183</v>
      </c>
      <c r="C11" s="37" t="s">
        <v>13</v>
      </c>
      <c r="D11" s="37" t="s">
        <v>56</v>
      </c>
      <c r="E11" s="37" t="s">
        <v>14</v>
      </c>
      <c r="F11" s="37" t="s">
        <v>15</v>
      </c>
      <c r="G11" s="38">
        <v>2715</v>
      </c>
      <c r="H11" s="38">
        <v>1812.5</v>
      </c>
      <c r="I11" s="38">
        <v>0</v>
      </c>
      <c r="J11" s="38">
        <v>0</v>
      </c>
      <c r="K11" s="39">
        <f t="shared" si="0"/>
        <v>4527.5</v>
      </c>
      <c r="L11" s="38">
        <f t="shared" si="1"/>
        <v>4527.5</v>
      </c>
      <c r="M11" s="36">
        <v>8</v>
      </c>
      <c r="N11" s="37">
        <v>1</v>
      </c>
      <c r="O11" s="15" t="s">
        <v>184</v>
      </c>
    </row>
    <row r="12" spans="1:15" ht="72.75" customHeight="1">
      <c r="A12" s="35" t="s">
        <v>200</v>
      </c>
      <c r="B12" s="37" t="s">
        <v>185</v>
      </c>
      <c r="C12" s="37" t="s">
        <v>17</v>
      </c>
      <c r="D12" s="36" t="s">
        <v>93</v>
      </c>
      <c r="E12" s="36" t="s">
        <v>186</v>
      </c>
      <c r="F12" s="37" t="s">
        <v>64</v>
      </c>
      <c r="G12" s="38">
        <v>1649</v>
      </c>
      <c r="H12" s="38">
        <v>0</v>
      </c>
      <c r="I12" s="38">
        <v>0</v>
      </c>
      <c r="J12" s="38">
        <v>0</v>
      </c>
      <c r="K12" s="39">
        <f t="shared" si="0"/>
        <v>1649</v>
      </c>
      <c r="L12" s="38">
        <f t="shared" si="1"/>
        <v>74.954545454545453</v>
      </c>
      <c r="M12" s="36">
        <v>3</v>
      </c>
      <c r="N12" s="37">
        <v>22</v>
      </c>
      <c r="O12" s="15" t="s">
        <v>187</v>
      </c>
    </row>
    <row r="13" spans="1:15" ht="72.75" customHeight="1">
      <c r="A13" s="35" t="s">
        <v>200</v>
      </c>
      <c r="B13" s="37" t="s">
        <v>188</v>
      </c>
      <c r="C13" s="37" t="s">
        <v>17</v>
      </c>
      <c r="D13" s="36" t="s">
        <v>93</v>
      </c>
      <c r="E13" s="36" t="s">
        <v>186</v>
      </c>
      <c r="F13" s="37" t="s">
        <v>64</v>
      </c>
      <c r="G13" s="38">
        <v>0</v>
      </c>
      <c r="H13" s="38">
        <v>0</v>
      </c>
      <c r="I13" s="38">
        <v>0</v>
      </c>
      <c r="J13" s="38">
        <v>307.8</v>
      </c>
      <c r="K13" s="39">
        <f t="shared" si="0"/>
        <v>307.8</v>
      </c>
      <c r="L13" s="38">
        <f t="shared" si="1"/>
        <v>9.9290322580645167</v>
      </c>
      <c r="M13" s="36">
        <v>4</v>
      </c>
      <c r="N13" s="37">
        <v>31</v>
      </c>
      <c r="O13" s="15" t="s">
        <v>189</v>
      </c>
    </row>
    <row r="14" spans="1:15" ht="72.75" customHeight="1">
      <c r="A14" s="35" t="s">
        <v>200</v>
      </c>
      <c r="B14" s="37" t="s">
        <v>190</v>
      </c>
      <c r="C14" s="37" t="s">
        <v>13</v>
      </c>
      <c r="D14" s="37" t="s">
        <v>191</v>
      </c>
      <c r="E14" s="36" t="s">
        <v>14</v>
      </c>
      <c r="F14" s="37" t="s">
        <v>192</v>
      </c>
      <c r="G14" s="38">
        <f>3423+419</f>
        <v>3842</v>
      </c>
      <c r="H14" s="38">
        <f>8*2175</f>
        <v>17400</v>
      </c>
      <c r="I14" s="38">
        <v>0</v>
      </c>
      <c r="J14" s="38">
        <v>0</v>
      </c>
      <c r="K14" s="39">
        <f t="shared" si="0"/>
        <v>21242</v>
      </c>
      <c r="L14" s="38">
        <f t="shared" si="1"/>
        <v>2655.25</v>
      </c>
      <c r="M14" s="36">
        <v>15</v>
      </c>
      <c r="N14" s="37">
        <v>8</v>
      </c>
      <c r="O14" s="15" t="s">
        <v>193</v>
      </c>
    </row>
    <row r="15" spans="1:15" ht="72.75" customHeight="1">
      <c r="A15" s="35" t="s">
        <v>200</v>
      </c>
      <c r="B15" s="37" t="s">
        <v>194</v>
      </c>
      <c r="C15" s="37" t="s">
        <v>13</v>
      </c>
      <c r="D15" s="36" t="s">
        <v>93</v>
      </c>
      <c r="E15" s="37" t="s">
        <v>195</v>
      </c>
      <c r="F15" s="37" t="s">
        <v>64</v>
      </c>
      <c r="G15" s="38">
        <v>0</v>
      </c>
      <c r="H15" s="38">
        <v>0</v>
      </c>
      <c r="I15" s="38">
        <v>0</v>
      </c>
      <c r="J15" s="38">
        <v>307.8</v>
      </c>
      <c r="K15" s="39">
        <f t="shared" si="0"/>
        <v>307.8</v>
      </c>
      <c r="L15" s="38">
        <f t="shared" si="1"/>
        <v>18.105882352941176</v>
      </c>
      <c r="M15" s="36">
        <v>10</v>
      </c>
      <c r="N15" s="37">
        <v>17</v>
      </c>
      <c r="O15" s="15" t="s">
        <v>196</v>
      </c>
    </row>
    <row r="16" spans="1:15" ht="72.75" customHeight="1">
      <c r="A16" s="35" t="s">
        <v>200</v>
      </c>
      <c r="B16" s="37" t="s">
        <v>197</v>
      </c>
      <c r="C16" s="37" t="s">
        <v>17</v>
      </c>
      <c r="D16" s="37" t="s">
        <v>93</v>
      </c>
      <c r="E16" s="37" t="s">
        <v>198</v>
      </c>
      <c r="F16" s="37" t="s">
        <v>64</v>
      </c>
      <c r="G16" s="38">
        <v>0</v>
      </c>
      <c r="H16" s="38">
        <v>0</v>
      </c>
      <c r="I16" s="38">
        <v>12000</v>
      </c>
      <c r="J16" s="38">
        <v>692.55</v>
      </c>
      <c r="K16" s="39">
        <f t="shared" si="0"/>
        <v>12692.55</v>
      </c>
      <c r="L16" s="38">
        <f t="shared" si="1"/>
        <v>705.14166666666665</v>
      </c>
      <c r="M16" s="37">
        <v>21</v>
      </c>
      <c r="N16" s="37">
        <v>18</v>
      </c>
      <c r="O16" s="15" t="s">
        <v>199</v>
      </c>
    </row>
    <row r="17" spans="1:15" ht="72.75" customHeight="1">
      <c r="A17" s="42" t="s">
        <v>201</v>
      </c>
      <c r="B17" s="42"/>
      <c r="C17" s="42"/>
      <c r="D17" s="42"/>
      <c r="E17" s="42"/>
      <c r="F17" s="42"/>
      <c r="G17" s="33">
        <f>SUM(G3:G16)</f>
        <v>20450</v>
      </c>
      <c r="H17" s="33">
        <f t="shared" ref="H17:N17" si="2">SUM(H3:H16)</f>
        <v>39362.5</v>
      </c>
      <c r="I17" s="33">
        <f>SUM(I3:I16)</f>
        <v>23278.7</v>
      </c>
      <c r="J17" s="33">
        <f t="shared" si="2"/>
        <v>1308.1500000000001</v>
      </c>
      <c r="K17" s="33">
        <f>SUM(K3:K16)</f>
        <v>84399.35</v>
      </c>
      <c r="L17" s="33">
        <f t="shared" si="2"/>
        <v>27295.536507309644</v>
      </c>
      <c r="M17" s="34">
        <f t="shared" si="2"/>
        <v>188</v>
      </c>
      <c r="N17" s="34">
        <f t="shared" si="2"/>
        <v>250</v>
      </c>
      <c r="O17" s="30"/>
    </row>
  </sheetData>
  <mergeCells count="2">
    <mergeCell ref="A1:O1"/>
    <mergeCell ref="A17:F1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63"/>
  <sheetViews>
    <sheetView showGridLines="0" zoomScaleNormal="100" workbookViewId="0">
      <selection activeCell="N45" sqref="N45"/>
    </sheetView>
  </sheetViews>
  <sheetFormatPr defaultRowHeight="15"/>
  <cols>
    <col min="1" max="15" width="13.140625" customWidth="1"/>
  </cols>
  <sheetData>
    <row r="1" spans="1:15" ht="30" customHeight="1">
      <c r="A1" s="40" t="s">
        <v>5</v>
      </c>
      <c r="B1" s="40"/>
      <c r="C1" s="40"/>
      <c r="D1" s="40"/>
      <c r="E1" s="40"/>
      <c r="F1" s="40"/>
      <c r="G1" s="40"/>
      <c r="H1" s="40"/>
      <c r="I1" s="40"/>
      <c r="J1" s="40"/>
      <c r="K1" s="40"/>
      <c r="L1" s="40"/>
      <c r="M1" s="40"/>
      <c r="N1" s="40"/>
      <c r="O1" s="41"/>
    </row>
    <row r="2" spans="1:15" s="2" customFormat="1" ht="15" customHeight="1">
      <c r="A2" s="44" t="s">
        <v>0</v>
      </c>
      <c r="B2" s="45" t="s">
        <v>1</v>
      </c>
      <c r="C2" s="43" t="s">
        <v>2</v>
      </c>
      <c r="D2" s="45" t="s">
        <v>20</v>
      </c>
      <c r="E2" s="45" t="s">
        <v>3</v>
      </c>
      <c r="F2" s="45" t="s">
        <v>4</v>
      </c>
      <c r="G2" s="46" t="s">
        <v>8</v>
      </c>
      <c r="H2" s="46"/>
      <c r="I2" s="46"/>
      <c r="J2" s="46"/>
      <c r="K2" s="45" t="s">
        <v>7</v>
      </c>
      <c r="L2" s="43" t="s">
        <v>10</v>
      </c>
      <c r="M2" s="43" t="s">
        <v>42</v>
      </c>
      <c r="N2" s="47" t="s">
        <v>38</v>
      </c>
      <c r="O2" s="43" t="s">
        <v>83</v>
      </c>
    </row>
    <row r="3" spans="1:15" s="2" customFormat="1" ht="24" customHeight="1">
      <c r="A3" s="44"/>
      <c r="B3" s="45"/>
      <c r="C3" s="43"/>
      <c r="D3" s="45"/>
      <c r="E3" s="45"/>
      <c r="F3" s="45"/>
      <c r="G3" s="9" t="s">
        <v>34</v>
      </c>
      <c r="H3" s="9" t="s">
        <v>6</v>
      </c>
      <c r="I3" s="9" t="s">
        <v>11</v>
      </c>
      <c r="J3" s="9" t="s">
        <v>9</v>
      </c>
      <c r="K3" s="45"/>
      <c r="L3" s="43"/>
      <c r="M3" s="43"/>
      <c r="N3" s="48"/>
      <c r="O3" s="43"/>
    </row>
    <row r="4" spans="1:15" s="2" customFormat="1" ht="30" customHeight="1">
      <c r="A4" s="10" t="s">
        <v>43</v>
      </c>
      <c r="B4" s="12" t="s">
        <v>44</v>
      </c>
      <c r="C4" s="12" t="s">
        <v>44</v>
      </c>
      <c r="D4" s="12" t="s">
        <v>44</v>
      </c>
      <c r="E4" s="12" t="s">
        <v>44</v>
      </c>
      <c r="F4" s="12" t="s">
        <v>44</v>
      </c>
      <c r="G4" s="12" t="s">
        <v>44</v>
      </c>
      <c r="H4" s="12" t="s">
        <v>44</v>
      </c>
      <c r="I4" s="12" t="s">
        <v>44</v>
      </c>
      <c r="J4" s="12" t="s">
        <v>44</v>
      </c>
      <c r="K4" s="12" t="s">
        <v>44</v>
      </c>
      <c r="L4" s="12" t="s">
        <v>44</v>
      </c>
      <c r="M4" s="12" t="s">
        <v>44</v>
      </c>
      <c r="N4" s="19" t="s">
        <v>44</v>
      </c>
      <c r="O4" s="16" t="s">
        <v>44</v>
      </c>
    </row>
    <row r="5" spans="1:15" ht="30" customHeight="1">
      <c r="A5" s="10" t="s">
        <v>39</v>
      </c>
      <c r="B5" s="6" t="s">
        <v>12</v>
      </c>
      <c r="C5" s="4" t="s">
        <v>13</v>
      </c>
      <c r="D5" s="4" t="s">
        <v>35</v>
      </c>
      <c r="E5" s="4" t="s">
        <v>14</v>
      </c>
      <c r="F5" s="4" t="s">
        <v>15</v>
      </c>
      <c r="G5" s="8">
        <v>1558.57</v>
      </c>
      <c r="H5" s="8">
        <v>2076</v>
      </c>
      <c r="I5" s="8">
        <v>0</v>
      </c>
      <c r="J5" s="8">
        <v>0</v>
      </c>
      <c r="K5" s="8">
        <f>G5+H5</f>
        <v>3634.5699999999997</v>
      </c>
      <c r="L5" s="8">
        <f t="shared" ref="L5:L10" si="0">K5/N5</f>
        <v>3634.5699999999997</v>
      </c>
      <c r="M5" s="4">
        <v>16</v>
      </c>
      <c r="N5" s="20">
        <v>1</v>
      </c>
      <c r="O5" s="17" t="s">
        <v>65</v>
      </c>
    </row>
    <row r="6" spans="1:15" ht="30" customHeight="1">
      <c r="A6" s="10" t="s">
        <v>39</v>
      </c>
      <c r="B6" s="6" t="s">
        <v>16</v>
      </c>
      <c r="C6" s="4" t="s">
        <v>17</v>
      </c>
      <c r="D6" s="4" t="s">
        <v>37</v>
      </c>
      <c r="E6" s="4" t="s">
        <v>14</v>
      </c>
      <c r="F6" s="4" t="s">
        <v>41</v>
      </c>
      <c r="G6" s="8">
        <v>0</v>
      </c>
      <c r="H6" s="8">
        <v>0</v>
      </c>
      <c r="I6" s="8">
        <v>900</v>
      </c>
      <c r="J6" s="8">
        <v>0</v>
      </c>
      <c r="K6" s="8">
        <v>900</v>
      </c>
      <c r="L6" s="8">
        <f t="shared" si="0"/>
        <v>100</v>
      </c>
      <c r="M6" s="4">
        <v>5</v>
      </c>
      <c r="N6" s="20">
        <v>9</v>
      </c>
      <c r="O6" s="17" t="s">
        <v>66</v>
      </c>
    </row>
    <row r="7" spans="1:15" ht="30" customHeight="1">
      <c r="A7" s="10" t="s">
        <v>39</v>
      </c>
      <c r="B7" s="6" t="s">
        <v>18</v>
      </c>
      <c r="C7" s="4" t="s">
        <v>13</v>
      </c>
      <c r="D7" s="4" t="s">
        <v>35</v>
      </c>
      <c r="E7" s="4" t="s">
        <v>14</v>
      </c>
      <c r="F7" s="4" t="s">
        <v>19</v>
      </c>
      <c r="G7" s="8">
        <v>4538.8999999999996</v>
      </c>
      <c r="H7" s="8">
        <v>6228</v>
      </c>
      <c r="I7" s="8">
        <v>0</v>
      </c>
      <c r="J7" s="8">
        <v>0</v>
      </c>
      <c r="K7" s="8">
        <f>G7+H7</f>
        <v>10766.9</v>
      </c>
      <c r="L7" s="8">
        <f t="shared" si="0"/>
        <v>1794.4833333333333</v>
      </c>
      <c r="M7" s="4">
        <v>8</v>
      </c>
      <c r="N7" s="20">
        <v>6</v>
      </c>
      <c r="O7" s="17" t="s">
        <v>67</v>
      </c>
    </row>
    <row r="8" spans="1:15" s="1" customFormat="1" ht="30" customHeight="1">
      <c r="A8" s="11" t="s">
        <v>40</v>
      </c>
      <c r="B8" s="6" t="s">
        <v>21</v>
      </c>
      <c r="C8" s="4" t="s">
        <v>13</v>
      </c>
      <c r="D8" s="5" t="s">
        <v>22</v>
      </c>
      <c r="E8" s="4" t="s">
        <v>14</v>
      </c>
      <c r="F8" s="4" t="s">
        <v>32</v>
      </c>
      <c r="G8" s="8">
        <v>0</v>
      </c>
      <c r="H8" s="8">
        <v>0</v>
      </c>
      <c r="I8" s="8">
        <v>3053.7</v>
      </c>
      <c r="J8" s="8">
        <v>0</v>
      </c>
      <c r="K8" s="8">
        <f>I8</f>
        <v>3053.7</v>
      </c>
      <c r="L8" s="8">
        <f t="shared" si="0"/>
        <v>3053.7</v>
      </c>
      <c r="M8" s="5">
        <v>45</v>
      </c>
      <c r="N8" s="20">
        <v>1</v>
      </c>
      <c r="O8" s="16" t="s">
        <v>68</v>
      </c>
    </row>
    <row r="9" spans="1:15" ht="30" customHeight="1">
      <c r="A9" s="11" t="s">
        <v>40</v>
      </c>
      <c r="B9" s="6" t="s">
        <v>23</v>
      </c>
      <c r="C9" s="4" t="s">
        <v>17</v>
      </c>
      <c r="D9" s="5" t="s">
        <v>22</v>
      </c>
      <c r="E9" s="5" t="s">
        <v>24</v>
      </c>
      <c r="F9" s="5" t="s">
        <v>41</v>
      </c>
      <c r="G9" s="8">
        <v>0</v>
      </c>
      <c r="H9" s="8">
        <v>0</v>
      </c>
      <c r="I9" s="8">
        <v>0</v>
      </c>
      <c r="J9" s="8">
        <v>0</v>
      </c>
      <c r="K9" s="8">
        <v>0</v>
      </c>
      <c r="L9" s="8">
        <f t="shared" si="0"/>
        <v>0</v>
      </c>
      <c r="M9" s="5">
        <v>2</v>
      </c>
      <c r="N9" s="20">
        <v>94</v>
      </c>
      <c r="O9" s="17" t="s">
        <v>69</v>
      </c>
    </row>
    <row r="10" spans="1:15" ht="30" customHeight="1">
      <c r="A10" s="11" t="s">
        <v>40</v>
      </c>
      <c r="B10" s="6" t="s">
        <v>25</v>
      </c>
      <c r="C10" s="4" t="s">
        <v>13</v>
      </c>
      <c r="D10" s="5" t="s">
        <v>22</v>
      </c>
      <c r="E10" s="4" t="s">
        <v>14</v>
      </c>
      <c r="F10" s="4" t="s">
        <v>19</v>
      </c>
      <c r="G10" s="8">
        <v>669</v>
      </c>
      <c r="H10" s="8">
        <v>2768</v>
      </c>
      <c r="I10" s="8">
        <v>0</v>
      </c>
      <c r="J10" s="8">
        <v>0</v>
      </c>
      <c r="K10" s="8">
        <f t="shared" ref="K10:K15" si="1">G10+H10+I10+J10</f>
        <v>3437</v>
      </c>
      <c r="L10" s="8">
        <f t="shared" si="0"/>
        <v>3437</v>
      </c>
      <c r="M10" s="4">
        <v>24</v>
      </c>
      <c r="N10" s="20">
        <v>1</v>
      </c>
      <c r="O10" s="17" t="s">
        <v>70</v>
      </c>
    </row>
    <row r="11" spans="1:15" ht="30" customHeight="1">
      <c r="A11" s="11" t="s">
        <v>40</v>
      </c>
      <c r="B11" s="7" t="s">
        <v>26</v>
      </c>
      <c r="C11" s="4" t="s">
        <v>17</v>
      </c>
      <c r="D11" s="5" t="s">
        <v>22</v>
      </c>
      <c r="E11" s="4" t="s">
        <v>27</v>
      </c>
      <c r="F11" s="4" t="s">
        <v>41</v>
      </c>
      <c r="G11" s="8">
        <v>0</v>
      </c>
      <c r="H11" s="8">
        <v>0</v>
      </c>
      <c r="I11" s="8">
        <v>1440</v>
      </c>
      <c r="J11" s="8">
        <v>615.6</v>
      </c>
      <c r="K11" s="8">
        <f t="shared" si="1"/>
        <v>2055.6</v>
      </c>
      <c r="L11" s="8">
        <f>K11/N11</f>
        <v>76.133333333333326</v>
      </c>
      <c r="M11" s="4">
        <v>9</v>
      </c>
      <c r="N11" s="20">
        <v>27</v>
      </c>
      <c r="O11" s="18" t="s">
        <v>71</v>
      </c>
    </row>
    <row r="12" spans="1:15" ht="30" customHeight="1">
      <c r="A12" s="11" t="s">
        <v>40</v>
      </c>
      <c r="B12" s="6" t="s">
        <v>28</v>
      </c>
      <c r="C12" s="4" t="s">
        <v>13</v>
      </c>
      <c r="D12" s="5" t="s">
        <v>36</v>
      </c>
      <c r="E12" s="4" t="s">
        <v>14</v>
      </c>
      <c r="F12" s="4" t="s">
        <v>19</v>
      </c>
      <c r="G12" s="8">
        <v>2047</v>
      </c>
      <c r="H12" s="8">
        <v>692</v>
      </c>
      <c r="I12" s="8">
        <v>0</v>
      </c>
      <c r="J12" s="8">
        <v>0</v>
      </c>
      <c r="K12" s="8">
        <f t="shared" si="1"/>
        <v>2739</v>
      </c>
      <c r="L12" s="8">
        <f t="shared" ref="L12:L14" si="2">K12/N12</f>
        <v>2739</v>
      </c>
      <c r="M12" s="4">
        <v>3</v>
      </c>
      <c r="N12" s="20">
        <v>1</v>
      </c>
      <c r="O12" s="17" t="s">
        <v>72</v>
      </c>
    </row>
    <row r="13" spans="1:15" ht="30" customHeight="1">
      <c r="A13" s="11" t="s">
        <v>40</v>
      </c>
      <c r="B13" s="6" t="s">
        <v>29</v>
      </c>
      <c r="C13" s="4" t="s">
        <v>13</v>
      </c>
      <c r="D13" s="4" t="s">
        <v>36</v>
      </c>
      <c r="E13" s="4" t="s">
        <v>14</v>
      </c>
      <c r="F13" s="4" t="s">
        <v>33</v>
      </c>
      <c r="G13" s="8">
        <v>748</v>
      </c>
      <c r="H13" s="8">
        <v>2768</v>
      </c>
      <c r="I13" s="8">
        <v>0</v>
      </c>
      <c r="J13" s="8">
        <v>0</v>
      </c>
      <c r="K13" s="8">
        <f t="shared" si="1"/>
        <v>3516</v>
      </c>
      <c r="L13" s="8">
        <f t="shared" si="2"/>
        <v>3516</v>
      </c>
      <c r="M13" s="4">
        <v>16</v>
      </c>
      <c r="N13" s="20">
        <v>1</v>
      </c>
      <c r="O13" s="17" t="s">
        <v>70</v>
      </c>
    </row>
    <row r="14" spans="1:15" ht="30" customHeight="1">
      <c r="A14" s="11" t="s">
        <v>40</v>
      </c>
      <c r="B14" s="6" t="s">
        <v>30</v>
      </c>
      <c r="C14" s="4" t="s">
        <v>13</v>
      </c>
      <c r="D14" s="4" t="s">
        <v>35</v>
      </c>
      <c r="E14" s="4" t="s">
        <v>14</v>
      </c>
      <c r="F14" s="4" t="s">
        <v>31</v>
      </c>
      <c r="G14" s="8">
        <v>0</v>
      </c>
      <c r="H14" s="8">
        <v>0</v>
      </c>
      <c r="I14" s="8">
        <v>11960</v>
      </c>
      <c r="J14" s="8">
        <v>0</v>
      </c>
      <c r="K14" s="8">
        <f t="shared" si="1"/>
        <v>11960</v>
      </c>
      <c r="L14" s="8">
        <f t="shared" si="2"/>
        <v>2392</v>
      </c>
      <c r="M14" s="4">
        <v>16</v>
      </c>
      <c r="N14" s="20">
        <v>5</v>
      </c>
      <c r="O14" s="17" t="s">
        <v>73</v>
      </c>
    </row>
    <row r="15" spans="1:15" s="3" customFormat="1" ht="30" customHeight="1">
      <c r="A15" s="11" t="s">
        <v>54</v>
      </c>
      <c r="B15" s="4" t="s">
        <v>21</v>
      </c>
      <c r="C15" s="4" t="s">
        <v>13</v>
      </c>
      <c r="D15" s="5" t="s">
        <v>22</v>
      </c>
      <c r="E15" s="5" t="s">
        <v>59</v>
      </c>
      <c r="F15" s="4" t="s">
        <v>63</v>
      </c>
      <c r="G15" s="13">
        <v>0</v>
      </c>
      <c r="H15" s="13">
        <v>0</v>
      </c>
      <c r="I15" s="13">
        <v>3053.7</v>
      </c>
      <c r="J15" s="13">
        <v>0</v>
      </c>
      <c r="K15" s="13">
        <f t="shared" si="1"/>
        <v>3053.7</v>
      </c>
      <c r="L15" s="13">
        <f>K15/N15</f>
        <v>3053.7</v>
      </c>
      <c r="M15" s="5">
        <v>45</v>
      </c>
      <c r="N15" s="20">
        <v>1</v>
      </c>
      <c r="O15" s="15" t="s">
        <v>68</v>
      </c>
    </row>
    <row r="16" spans="1:15" ht="30" customHeight="1">
      <c r="A16" s="11" t="s">
        <v>54</v>
      </c>
      <c r="B16" s="14" t="s">
        <v>45</v>
      </c>
      <c r="C16" s="4" t="s">
        <v>13</v>
      </c>
      <c r="D16" s="4" t="s">
        <v>22</v>
      </c>
      <c r="E16" s="4" t="s">
        <v>60</v>
      </c>
      <c r="F16" s="4" t="s">
        <v>64</v>
      </c>
      <c r="G16" s="13">
        <v>0</v>
      </c>
      <c r="H16" s="13">
        <v>0</v>
      </c>
      <c r="I16" s="13">
        <v>0</v>
      </c>
      <c r="J16" s="13">
        <v>0</v>
      </c>
      <c r="K16" s="13">
        <f t="shared" ref="K16:K24" si="3">G16+H16+I16+J16</f>
        <v>0</v>
      </c>
      <c r="L16" s="13">
        <f t="shared" ref="L16:L24" si="4">K16/N16</f>
        <v>0</v>
      </c>
      <c r="M16" s="4">
        <v>3</v>
      </c>
      <c r="N16" s="4">
        <v>2</v>
      </c>
      <c r="O16" s="15" t="s">
        <v>74</v>
      </c>
    </row>
    <row r="17" spans="1:15" ht="30" customHeight="1">
      <c r="A17" s="11" t="s">
        <v>54</v>
      </c>
      <c r="B17" s="4" t="s">
        <v>46</v>
      </c>
      <c r="C17" s="4" t="s">
        <v>13</v>
      </c>
      <c r="D17" s="4" t="s">
        <v>22</v>
      </c>
      <c r="E17" s="4" t="s">
        <v>60</v>
      </c>
      <c r="F17" s="4" t="s">
        <v>64</v>
      </c>
      <c r="G17" s="13">
        <v>0</v>
      </c>
      <c r="H17" s="13">
        <v>0</v>
      </c>
      <c r="I17" s="13">
        <v>0</v>
      </c>
      <c r="J17" s="13">
        <v>0</v>
      </c>
      <c r="K17" s="13">
        <f t="shared" si="3"/>
        <v>0</v>
      </c>
      <c r="L17" s="13">
        <f t="shared" si="4"/>
        <v>0</v>
      </c>
      <c r="M17" s="4">
        <v>3</v>
      </c>
      <c r="N17" s="4">
        <v>3</v>
      </c>
      <c r="O17" s="15" t="s">
        <v>75</v>
      </c>
    </row>
    <row r="18" spans="1:15" ht="30" customHeight="1">
      <c r="A18" s="11" t="s">
        <v>54</v>
      </c>
      <c r="B18" s="4" t="s">
        <v>47</v>
      </c>
      <c r="C18" s="4" t="s">
        <v>17</v>
      </c>
      <c r="D18" s="4" t="s">
        <v>22</v>
      </c>
      <c r="E18" s="4" t="s">
        <v>61</v>
      </c>
      <c r="F18" s="4" t="s">
        <v>64</v>
      </c>
      <c r="G18" s="13">
        <v>0</v>
      </c>
      <c r="H18" s="13">
        <v>0</v>
      </c>
      <c r="I18" s="13">
        <v>2190</v>
      </c>
      <c r="J18" s="13">
        <v>0</v>
      </c>
      <c r="K18" s="13">
        <f t="shared" si="3"/>
        <v>2190</v>
      </c>
      <c r="L18" s="13">
        <f t="shared" si="4"/>
        <v>136.875</v>
      </c>
      <c r="M18" s="4">
        <v>12</v>
      </c>
      <c r="N18" s="4">
        <v>16</v>
      </c>
      <c r="O18" s="15" t="s">
        <v>76</v>
      </c>
    </row>
    <row r="19" spans="1:15" ht="30" customHeight="1">
      <c r="A19" s="11" t="s">
        <v>54</v>
      </c>
      <c r="B19" s="4" t="s">
        <v>48</v>
      </c>
      <c r="C19" s="4" t="s">
        <v>17</v>
      </c>
      <c r="D19" s="4" t="s">
        <v>22</v>
      </c>
      <c r="E19" s="4" t="s">
        <v>61</v>
      </c>
      <c r="F19" s="4" t="s">
        <v>64</v>
      </c>
      <c r="G19" s="13">
        <v>0</v>
      </c>
      <c r="H19" s="13">
        <v>0</v>
      </c>
      <c r="I19" s="13">
        <v>3390</v>
      </c>
      <c r="J19" s="13">
        <v>0</v>
      </c>
      <c r="K19" s="13">
        <f t="shared" si="3"/>
        <v>3390</v>
      </c>
      <c r="L19" s="13">
        <f t="shared" si="4"/>
        <v>199.41176470588235</v>
      </c>
      <c r="M19" s="4">
        <v>18</v>
      </c>
      <c r="N19" s="4">
        <v>17</v>
      </c>
      <c r="O19" s="15" t="s">
        <v>77</v>
      </c>
    </row>
    <row r="20" spans="1:15" ht="30" customHeight="1">
      <c r="A20" s="11" t="s">
        <v>54</v>
      </c>
      <c r="B20" s="4" t="s">
        <v>49</v>
      </c>
      <c r="C20" s="4" t="s">
        <v>17</v>
      </c>
      <c r="D20" s="4" t="s">
        <v>22</v>
      </c>
      <c r="E20" s="4" t="s">
        <v>62</v>
      </c>
      <c r="F20" s="4" t="s">
        <v>64</v>
      </c>
      <c r="G20" s="13">
        <v>0</v>
      </c>
      <c r="H20" s="13">
        <v>0</v>
      </c>
      <c r="I20" s="13">
        <v>14700</v>
      </c>
      <c r="J20" s="13">
        <v>769.5</v>
      </c>
      <c r="K20" s="13">
        <f t="shared" si="3"/>
        <v>15469.5</v>
      </c>
      <c r="L20" s="13">
        <f t="shared" si="4"/>
        <v>909.97058823529414</v>
      </c>
      <c r="M20" s="4">
        <v>18</v>
      </c>
      <c r="N20" s="4">
        <v>17</v>
      </c>
      <c r="O20" s="15" t="s">
        <v>78</v>
      </c>
    </row>
    <row r="21" spans="1:15" ht="30" customHeight="1">
      <c r="A21" s="11" t="s">
        <v>54</v>
      </c>
      <c r="B21" s="4" t="s">
        <v>50</v>
      </c>
      <c r="C21" s="4" t="s">
        <v>13</v>
      </c>
      <c r="D21" s="4" t="s">
        <v>55</v>
      </c>
      <c r="E21" s="4" t="s">
        <v>14</v>
      </c>
      <c r="F21" s="4" t="s">
        <v>15</v>
      </c>
      <c r="G21" s="13">
        <v>2190</v>
      </c>
      <c r="H21" s="13">
        <f>1730*2</f>
        <v>3460</v>
      </c>
      <c r="I21" s="13">
        <f>2*3390</f>
        <v>6780</v>
      </c>
      <c r="J21" s="13">
        <v>0</v>
      </c>
      <c r="K21" s="13">
        <f t="shared" si="3"/>
        <v>12430</v>
      </c>
      <c r="L21" s="13">
        <f t="shared" si="4"/>
        <v>6215</v>
      </c>
      <c r="M21" s="4">
        <v>16</v>
      </c>
      <c r="N21" s="4">
        <v>2</v>
      </c>
      <c r="O21" s="15" t="s">
        <v>79</v>
      </c>
    </row>
    <row r="22" spans="1:15" ht="30" customHeight="1">
      <c r="A22" s="11" t="s">
        <v>54</v>
      </c>
      <c r="B22" s="4" t="s">
        <v>51</v>
      </c>
      <c r="C22" s="4" t="s">
        <v>13</v>
      </c>
      <c r="D22" s="4" t="s">
        <v>56</v>
      </c>
      <c r="E22" s="4" t="s">
        <v>14</v>
      </c>
      <c r="F22" s="4" t="s">
        <v>19</v>
      </c>
      <c r="G22" s="13">
        <v>5364</v>
      </c>
      <c r="H22" s="13">
        <f>4*2076</f>
        <v>8304</v>
      </c>
      <c r="I22" s="13">
        <v>0</v>
      </c>
      <c r="J22" s="13">
        <v>0</v>
      </c>
      <c r="K22" s="13">
        <f t="shared" si="3"/>
        <v>13668</v>
      </c>
      <c r="L22" s="13">
        <f t="shared" si="4"/>
        <v>3417</v>
      </c>
      <c r="M22" s="4">
        <v>16</v>
      </c>
      <c r="N22" s="4">
        <v>4</v>
      </c>
      <c r="O22" s="15" t="s">
        <v>80</v>
      </c>
    </row>
    <row r="23" spans="1:15" ht="30" customHeight="1">
      <c r="A23" s="11" t="s">
        <v>54</v>
      </c>
      <c r="B23" s="4" t="s">
        <v>52</v>
      </c>
      <c r="C23" s="4" t="s">
        <v>13</v>
      </c>
      <c r="D23" s="4" t="s">
        <v>57</v>
      </c>
      <c r="E23" s="4" t="s">
        <v>14</v>
      </c>
      <c r="F23" s="4" t="s">
        <v>31</v>
      </c>
      <c r="G23" s="13">
        <v>0</v>
      </c>
      <c r="H23" s="13">
        <v>0</v>
      </c>
      <c r="I23" s="13">
        <f>5129.88+1832.1+1540</f>
        <v>8501.98</v>
      </c>
      <c r="J23" s="13">
        <v>0</v>
      </c>
      <c r="K23" s="13">
        <f t="shared" si="3"/>
        <v>8501.98</v>
      </c>
      <c r="L23" s="13">
        <f t="shared" si="4"/>
        <v>708.49833333333333</v>
      </c>
      <c r="M23" s="4"/>
      <c r="N23" s="4">
        <v>12</v>
      </c>
      <c r="O23" s="15" t="s">
        <v>81</v>
      </c>
    </row>
    <row r="24" spans="1:15" ht="30" customHeight="1">
      <c r="A24" s="11" t="s">
        <v>54</v>
      </c>
      <c r="B24" s="4" t="s">
        <v>53</v>
      </c>
      <c r="C24" s="4" t="s">
        <v>13</v>
      </c>
      <c r="D24" s="4" t="s">
        <v>58</v>
      </c>
      <c r="E24" s="4" t="s">
        <v>14</v>
      </c>
      <c r="F24" s="4" t="s">
        <v>31</v>
      </c>
      <c r="G24" s="13">
        <v>0</v>
      </c>
      <c r="H24" s="13">
        <v>0</v>
      </c>
      <c r="I24" s="13">
        <v>6375</v>
      </c>
      <c r="J24" s="13">
        <v>0</v>
      </c>
      <c r="K24" s="13">
        <f t="shared" si="3"/>
        <v>6375</v>
      </c>
      <c r="L24" s="13">
        <f t="shared" si="4"/>
        <v>3187.5</v>
      </c>
      <c r="M24" s="4">
        <v>16</v>
      </c>
      <c r="N24" s="4">
        <v>2</v>
      </c>
      <c r="O24" s="15" t="s">
        <v>82</v>
      </c>
    </row>
    <row r="25" spans="1:15" ht="30" customHeight="1">
      <c r="A25" s="11" t="s">
        <v>131</v>
      </c>
      <c r="B25" s="15" t="s">
        <v>21</v>
      </c>
      <c r="C25" s="15" t="s">
        <v>13</v>
      </c>
      <c r="D25" s="15" t="s">
        <v>93</v>
      </c>
      <c r="E25" s="26" t="s">
        <v>14</v>
      </c>
      <c r="F25" s="15" t="s">
        <v>63</v>
      </c>
      <c r="G25" s="27">
        <v>0</v>
      </c>
      <c r="H25" s="27">
        <v>0</v>
      </c>
      <c r="I25" s="27">
        <v>3053.7</v>
      </c>
      <c r="J25" s="27">
        <v>0</v>
      </c>
      <c r="K25" s="28">
        <f>SUM(G25:J25)</f>
        <v>3053.7</v>
      </c>
      <c r="L25" s="27">
        <f>K25/N25</f>
        <v>3053.7</v>
      </c>
      <c r="M25" s="26">
        <v>45</v>
      </c>
      <c r="N25" s="15">
        <v>1</v>
      </c>
      <c r="O25" s="15" t="s">
        <v>68</v>
      </c>
    </row>
    <row r="26" spans="1:15" ht="30" customHeight="1">
      <c r="A26" s="11" t="s">
        <v>131</v>
      </c>
      <c r="B26" s="29" t="s">
        <v>94</v>
      </c>
      <c r="C26" s="15" t="s">
        <v>13</v>
      </c>
      <c r="D26" s="15" t="s">
        <v>95</v>
      </c>
      <c r="E26" s="15" t="s">
        <v>14</v>
      </c>
      <c r="F26" s="15" t="s">
        <v>96</v>
      </c>
      <c r="G26" s="27">
        <v>1636</v>
      </c>
      <c r="H26" s="27">
        <f>2*2076</f>
        <v>4152</v>
      </c>
      <c r="I26" s="27">
        <v>1200</v>
      </c>
      <c r="J26" s="27">
        <v>0</v>
      </c>
      <c r="K26" s="28">
        <f t="shared" ref="K26:K38" si="5">SUM(G26:J26)</f>
        <v>6988</v>
      </c>
      <c r="L26" s="27">
        <f t="shared" ref="L26:L38" si="6">K26/N26</f>
        <v>3494</v>
      </c>
      <c r="M26" s="15">
        <v>16</v>
      </c>
      <c r="N26" s="15">
        <v>2</v>
      </c>
      <c r="O26" s="15" t="s">
        <v>97</v>
      </c>
    </row>
    <row r="27" spans="1:15" ht="30" customHeight="1">
      <c r="A27" s="11" t="s">
        <v>131</v>
      </c>
      <c r="B27" s="29" t="s">
        <v>98</v>
      </c>
      <c r="C27" s="15" t="s">
        <v>13</v>
      </c>
      <c r="D27" s="15" t="s">
        <v>99</v>
      </c>
      <c r="E27" s="15" t="s">
        <v>14</v>
      </c>
      <c r="F27" s="15" t="s">
        <v>96</v>
      </c>
      <c r="G27" s="27">
        <v>2006</v>
      </c>
      <c r="H27" s="27">
        <f>2*2768</f>
        <v>5536</v>
      </c>
      <c r="I27" s="27">
        <v>6800</v>
      </c>
      <c r="J27" s="27">
        <v>0</v>
      </c>
      <c r="K27" s="28">
        <f t="shared" si="5"/>
        <v>14342</v>
      </c>
      <c r="L27" s="27">
        <f t="shared" si="6"/>
        <v>7171</v>
      </c>
      <c r="M27" s="15">
        <v>17</v>
      </c>
      <c r="N27" s="15">
        <v>2</v>
      </c>
      <c r="O27" s="15" t="s">
        <v>100</v>
      </c>
    </row>
    <row r="28" spans="1:15" ht="30" customHeight="1">
      <c r="A28" s="11" t="s">
        <v>131</v>
      </c>
      <c r="B28" s="15" t="s">
        <v>101</v>
      </c>
      <c r="C28" s="15" t="s">
        <v>17</v>
      </c>
      <c r="D28" s="15" t="s">
        <v>93</v>
      </c>
      <c r="E28" s="15" t="s">
        <v>102</v>
      </c>
      <c r="F28" s="15" t="s">
        <v>64</v>
      </c>
      <c r="G28" s="27">
        <v>0</v>
      </c>
      <c r="H28" s="27">
        <v>0</v>
      </c>
      <c r="I28" s="27">
        <v>0</v>
      </c>
      <c r="J28" s="27">
        <v>0</v>
      </c>
      <c r="K28" s="28">
        <f t="shared" si="5"/>
        <v>0</v>
      </c>
      <c r="L28" s="27">
        <f t="shared" si="6"/>
        <v>0</v>
      </c>
      <c r="M28" s="15">
        <v>3</v>
      </c>
      <c r="N28" s="15">
        <v>7</v>
      </c>
      <c r="O28" s="15" t="s">
        <v>103</v>
      </c>
    </row>
    <row r="29" spans="1:15" ht="30" customHeight="1">
      <c r="A29" s="11" t="s">
        <v>131</v>
      </c>
      <c r="B29" s="29" t="s">
        <v>104</v>
      </c>
      <c r="C29" s="15" t="s">
        <v>13</v>
      </c>
      <c r="D29" s="15" t="s">
        <v>105</v>
      </c>
      <c r="E29" s="15" t="s">
        <v>14</v>
      </c>
      <c r="F29" s="15" t="s">
        <v>106</v>
      </c>
      <c r="G29" s="27">
        <v>8697</v>
      </c>
      <c r="H29" s="27">
        <f>3*1038</f>
        <v>3114</v>
      </c>
      <c r="I29" s="27">
        <v>0</v>
      </c>
      <c r="J29" s="27">
        <v>0</v>
      </c>
      <c r="K29" s="28">
        <f>SUM(G29:J29)</f>
        <v>11811</v>
      </c>
      <c r="L29" s="27">
        <f t="shared" si="6"/>
        <v>3937</v>
      </c>
      <c r="M29" s="15">
        <v>8</v>
      </c>
      <c r="N29" s="15">
        <v>3</v>
      </c>
      <c r="O29" s="15" t="s">
        <v>107</v>
      </c>
    </row>
    <row r="30" spans="1:15" ht="30" customHeight="1">
      <c r="A30" s="11" t="s">
        <v>131</v>
      </c>
      <c r="B30" s="15" t="s">
        <v>108</v>
      </c>
      <c r="C30" s="15" t="s">
        <v>13</v>
      </c>
      <c r="D30" s="15" t="s">
        <v>109</v>
      </c>
      <c r="E30" s="15" t="s">
        <v>14</v>
      </c>
      <c r="F30" s="15" t="s">
        <v>110</v>
      </c>
      <c r="G30" s="27">
        <v>0</v>
      </c>
      <c r="H30" s="27">
        <v>0</v>
      </c>
      <c r="I30" s="27">
        <v>0</v>
      </c>
      <c r="J30" s="27">
        <v>0</v>
      </c>
      <c r="K30" s="28">
        <f t="shared" si="5"/>
        <v>0</v>
      </c>
      <c r="L30" s="27">
        <f t="shared" si="6"/>
        <v>0</v>
      </c>
      <c r="M30" s="15">
        <v>16</v>
      </c>
      <c r="N30" s="15">
        <v>8</v>
      </c>
      <c r="O30" s="15" t="s">
        <v>111</v>
      </c>
    </row>
    <row r="31" spans="1:15" ht="30" customHeight="1">
      <c r="A31" s="11" t="s">
        <v>131</v>
      </c>
      <c r="B31" s="15" t="s">
        <v>112</v>
      </c>
      <c r="C31" s="15" t="s">
        <v>17</v>
      </c>
      <c r="D31" s="15" t="s">
        <v>93</v>
      </c>
      <c r="E31" s="15" t="s">
        <v>113</v>
      </c>
      <c r="F31" s="15" t="s">
        <v>64</v>
      </c>
      <c r="G31" s="27">
        <v>0</v>
      </c>
      <c r="H31" s="27">
        <v>0</v>
      </c>
      <c r="I31" s="27">
        <v>0</v>
      </c>
      <c r="J31" s="27">
        <v>0</v>
      </c>
      <c r="K31" s="28">
        <f>SUM(G31:J31)</f>
        <v>0</v>
      </c>
      <c r="L31" s="27">
        <f t="shared" si="6"/>
        <v>0</v>
      </c>
      <c r="M31" s="15">
        <v>3</v>
      </c>
      <c r="N31" s="15">
        <v>15</v>
      </c>
      <c r="O31" s="15" t="s">
        <v>114</v>
      </c>
    </row>
    <row r="32" spans="1:15" ht="30" customHeight="1">
      <c r="A32" s="11" t="s">
        <v>131</v>
      </c>
      <c r="B32" s="15" t="s">
        <v>112</v>
      </c>
      <c r="C32" s="15" t="s">
        <v>17</v>
      </c>
      <c r="D32" s="15" t="s">
        <v>93</v>
      </c>
      <c r="E32" s="15" t="s">
        <v>113</v>
      </c>
      <c r="F32" s="15" t="s">
        <v>64</v>
      </c>
      <c r="G32" s="27">
        <v>0</v>
      </c>
      <c r="H32" s="27">
        <v>0</v>
      </c>
      <c r="I32" s="27">
        <v>0</v>
      </c>
      <c r="J32" s="27">
        <v>0</v>
      </c>
      <c r="K32" s="28">
        <f t="shared" si="5"/>
        <v>0</v>
      </c>
      <c r="L32" s="27">
        <f t="shared" si="6"/>
        <v>0</v>
      </c>
      <c r="M32" s="15">
        <v>3</v>
      </c>
      <c r="N32" s="15">
        <v>16</v>
      </c>
      <c r="O32" s="15" t="s">
        <v>115</v>
      </c>
    </row>
    <row r="33" spans="1:15" ht="30" customHeight="1">
      <c r="A33" s="11" t="s">
        <v>131</v>
      </c>
      <c r="B33" s="15" t="s">
        <v>112</v>
      </c>
      <c r="C33" s="15" t="s">
        <v>17</v>
      </c>
      <c r="D33" s="15" t="s">
        <v>93</v>
      </c>
      <c r="E33" s="15" t="s">
        <v>113</v>
      </c>
      <c r="F33" s="15" t="s">
        <v>64</v>
      </c>
      <c r="G33" s="27">
        <v>0</v>
      </c>
      <c r="H33" s="27">
        <v>0</v>
      </c>
      <c r="I33" s="27">
        <v>0</v>
      </c>
      <c r="J33" s="27">
        <v>0</v>
      </c>
      <c r="K33" s="28">
        <f t="shared" si="5"/>
        <v>0</v>
      </c>
      <c r="L33" s="27">
        <f t="shared" si="6"/>
        <v>0</v>
      </c>
      <c r="M33" s="15">
        <v>3</v>
      </c>
      <c r="N33" s="15">
        <v>7</v>
      </c>
      <c r="O33" s="15" t="s">
        <v>116</v>
      </c>
    </row>
    <row r="34" spans="1:15" ht="30" customHeight="1">
      <c r="A34" s="11" t="s">
        <v>131</v>
      </c>
      <c r="B34" s="15" t="s">
        <v>117</v>
      </c>
      <c r="C34" s="15" t="s">
        <v>17</v>
      </c>
      <c r="D34" s="15" t="s">
        <v>93</v>
      </c>
      <c r="E34" s="15" t="s">
        <v>113</v>
      </c>
      <c r="F34" s="15" t="s">
        <v>64</v>
      </c>
      <c r="G34" s="27">
        <v>0</v>
      </c>
      <c r="H34" s="27">
        <v>0</v>
      </c>
      <c r="I34" s="27">
        <v>0</v>
      </c>
      <c r="J34" s="27">
        <v>0</v>
      </c>
      <c r="K34" s="28">
        <f>SUM(G34:J34)</f>
        <v>0</v>
      </c>
      <c r="L34" s="27">
        <f t="shared" si="6"/>
        <v>0</v>
      </c>
      <c r="M34" s="15">
        <v>6</v>
      </c>
      <c r="N34" s="15">
        <v>13</v>
      </c>
      <c r="O34" s="15" t="s">
        <v>118</v>
      </c>
    </row>
    <row r="35" spans="1:15" ht="30" customHeight="1">
      <c r="A35" s="11" t="s">
        <v>131</v>
      </c>
      <c r="B35" s="15" t="s">
        <v>119</v>
      </c>
      <c r="C35" s="15" t="s">
        <v>13</v>
      </c>
      <c r="D35" s="15" t="s">
        <v>120</v>
      </c>
      <c r="E35" s="15" t="s">
        <v>14</v>
      </c>
      <c r="F35" s="15" t="s">
        <v>31</v>
      </c>
      <c r="G35" s="27">
        <v>0</v>
      </c>
      <c r="H35" s="27">
        <v>0</v>
      </c>
      <c r="I35" s="27">
        <v>920</v>
      </c>
      <c r="J35" s="27">
        <v>0</v>
      </c>
      <c r="K35" s="28">
        <f t="shared" si="5"/>
        <v>920</v>
      </c>
      <c r="L35" s="27">
        <f t="shared" si="6"/>
        <v>460</v>
      </c>
      <c r="M35" s="15">
        <v>8</v>
      </c>
      <c r="N35" s="15">
        <v>2</v>
      </c>
      <c r="O35" s="15" t="s">
        <v>121</v>
      </c>
    </row>
    <row r="36" spans="1:15" ht="30" customHeight="1">
      <c r="A36" s="11" t="s">
        <v>131</v>
      </c>
      <c r="B36" s="15" t="s">
        <v>122</v>
      </c>
      <c r="C36" s="15" t="s">
        <v>13</v>
      </c>
      <c r="D36" s="15" t="s">
        <v>123</v>
      </c>
      <c r="E36" s="15" t="s">
        <v>14</v>
      </c>
      <c r="F36" s="15" t="s">
        <v>96</v>
      </c>
      <c r="G36" s="27">
        <f>782+549</f>
        <v>1331</v>
      </c>
      <c r="H36" s="27">
        <f>2076+2076</f>
        <v>4152</v>
      </c>
      <c r="I36" s="27">
        <v>0</v>
      </c>
      <c r="J36" s="27">
        <v>0</v>
      </c>
      <c r="K36" s="28">
        <f>SUM(G36:J36)</f>
        <v>5483</v>
      </c>
      <c r="L36" s="27">
        <f t="shared" si="6"/>
        <v>2741.5</v>
      </c>
      <c r="M36" s="15">
        <v>14</v>
      </c>
      <c r="N36" s="15">
        <v>2</v>
      </c>
      <c r="O36" s="15" t="s">
        <v>124</v>
      </c>
    </row>
    <row r="37" spans="1:15" ht="30" customHeight="1">
      <c r="A37" s="11" t="s">
        <v>131</v>
      </c>
      <c r="B37" s="15" t="s">
        <v>125</v>
      </c>
      <c r="C37" s="15" t="s">
        <v>13</v>
      </c>
      <c r="D37" s="15" t="s">
        <v>126</v>
      </c>
      <c r="E37" s="15" t="s">
        <v>14</v>
      </c>
      <c r="F37" s="15" t="s">
        <v>110</v>
      </c>
      <c r="G37" s="27">
        <v>819.8</v>
      </c>
      <c r="H37" s="27">
        <v>1384</v>
      </c>
      <c r="I37" s="27">
        <v>0</v>
      </c>
      <c r="J37" s="27">
        <v>0</v>
      </c>
      <c r="K37" s="28">
        <f t="shared" si="5"/>
        <v>2203.8000000000002</v>
      </c>
      <c r="L37" s="27">
        <f t="shared" si="6"/>
        <v>2203.8000000000002</v>
      </c>
      <c r="M37" s="15">
        <v>6</v>
      </c>
      <c r="N37" s="15">
        <v>1</v>
      </c>
      <c r="O37" s="15" t="s">
        <v>127</v>
      </c>
    </row>
    <row r="38" spans="1:15" ht="30" customHeight="1">
      <c r="A38" s="11" t="s">
        <v>131</v>
      </c>
      <c r="B38" s="15" t="s">
        <v>128</v>
      </c>
      <c r="C38" s="15" t="s">
        <v>13</v>
      </c>
      <c r="D38" s="15" t="s">
        <v>129</v>
      </c>
      <c r="E38" s="15" t="s">
        <v>14</v>
      </c>
      <c r="F38" s="15" t="s">
        <v>96</v>
      </c>
      <c r="G38" s="27">
        <v>860</v>
      </c>
      <c r="H38" s="27">
        <f>4*692</f>
        <v>2768</v>
      </c>
      <c r="I38" s="27">
        <f>4380+2190</f>
        <v>6570</v>
      </c>
      <c r="J38" s="27">
        <v>0</v>
      </c>
      <c r="K38" s="28">
        <f t="shared" si="5"/>
        <v>10198</v>
      </c>
      <c r="L38" s="27">
        <f t="shared" si="6"/>
        <v>3399.3333333333335</v>
      </c>
      <c r="M38" s="15">
        <v>10</v>
      </c>
      <c r="N38" s="15">
        <v>3</v>
      </c>
      <c r="O38" s="15" t="s">
        <v>130</v>
      </c>
    </row>
    <row r="39" spans="1:15" ht="30" customHeight="1">
      <c r="A39" s="11" t="s">
        <v>161</v>
      </c>
      <c r="B39" s="25" t="s">
        <v>21</v>
      </c>
      <c r="C39" s="25" t="s">
        <v>13</v>
      </c>
      <c r="D39" s="25" t="s">
        <v>93</v>
      </c>
      <c r="E39" s="25" t="s">
        <v>14</v>
      </c>
      <c r="F39" s="32" t="s">
        <v>63</v>
      </c>
      <c r="G39" s="25">
        <v>0</v>
      </c>
      <c r="H39" s="25">
        <v>0</v>
      </c>
      <c r="I39" s="25">
        <v>3053.7</v>
      </c>
      <c r="J39" s="25">
        <v>0</v>
      </c>
      <c r="K39" s="28">
        <v>3053.7</v>
      </c>
      <c r="L39" s="25">
        <v>3053.7</v>
      </c>
      <c r="M39" s="25">
        <v>45</v>
      </c>
      <c r="N39" s="25">
        <v>1</v>
      </c>
      <c r="O39" s="25" t="s">
        <v>68</v>
      </c>
    </row>
    <row r="40" spans="1:15" ht="30" customHeight="1">
      <c r="A40" s="11" t="s">
        <v>161</v>
      </c>
      <c r="B40" s="15" t="s">
        <v>132</v>
      </c>
      <c r="C40" s="15" t="s">
        <v>13</v>
      </c>
      <c r="D40" s="15" t="s">
        <v>133</v>
      </c>
      <c r="E40" s="26" t="s">
        <v>14</v>
      </c>
      <c r="F40" s="15" t="s">
        <v>15</v>
      </c>
      <c r="G40" s="27">
        <f>1498+1175</f>
        <v>2673</v>
      </c>
      <c r="H40" s="27">
        <f>3*2422</f>
        <v>7266</v>
      </c>
      <c r="I40" s="27">
        <v>0</v>
      </c>
      <c r="J40" s="27">
        <v>0</v>
      </c>
      <c r="K40" s="28">
        <f>SUM(G40:J40)</f>
        <v>9939</v>
      </c>
      <c r="L40" s="27">
        <f>K40/N40</f>
        <v>3313</v>
      </c>
      <c r="M40" s="26">
        <v>24</v>
      </c>
      <c r="N40" s="15">
        <v>3</v>
      </c>
      <c r="O40" s="15" t="s">
        <v>134</v>
      </c>
    </row>
    <row r="41" spans="1:15" ht="30" customHeight="1">
      <c r="A41" s="11" t="s">
        <v>161</v>
      </c>
      <c r="B41" s="15" t="s">
        <v>135</v>
      </c>
      <c r="C41" s="15" t="s">
        <v>13</v>
      </c>
      <c r="D41" s="15" t="s">
        <v>136</v>
      </c>
      <c r="E41" s="26" t="s">
        <v>14</v>
      </c>
      <c r="F41" s="15" t="s">
        <v>31</v>
      </c>
      <c r="G41" s="27">
        <v>0</v>
      </c>
      <c r="H41" s="27">
        <v>0</v>
      </c>
      <c r="I41" s="27">
        <v>892.5</v>
      </c>
      <c r="J41" s="27">
        <v>0</v>
      </c>
      <c r="K41" s="28">
        <f t="shared" ref="K41:K48" si="7">SUM(G41:J41)</f>
        <v>892.5</v>
      </c>
      <c r="L41" s="27">
        <f t="shared" ref="L41:L48" si="8">K41/N41</f>
        <v>297.5</v>
      </c>
      <c r="M41" s="26">
        <v>10</v>
      </c>
      <c r="N41" s="15">
        <v>3</v>
      </c>
      <c r="O41" s="15" t="s">
        <v>137</v>
      </c>
    </row>
    <row r="42" spans="1:15" ht="30" customHeight="1">
      <c r="A42" s="11" t="s">
        <v>161</v>
      </c>
      <c r="B42" s="15" t="s">
        <v>138</v>
      </c>
      <c r="C42" s="15" t="s">
        <v>13</v>
      </c>
      <c r="D42" s="26" t="s">
        <v>139</v>
      </c>
      <c r="E42" s="26" t="s">
        <v>14</v>
      </c>
      <c r="F42" s="15" t="s">
        <v>19</v>
      </c>
      <c r="G42" s="27">
        <v>408</v>
      </c>
      <c r="H42" s="27">
        <v>2422</v>
      </c>
      <c r="I42" s="27">
        <v>3258</v>
      </c>
      <c r="J42" s="27">
        <v>0</v>
      </c>
      <c r="K42" s="28">
        <f t="shared" si="7"/>
        <v>6088</v>
      </c>
      <c r="L42" s="27">
        <f t="shared" si="8"/>
        <v>6088</v>
      </c>
      <c r="M42" s="26">
        <v>20</v>
      </c>
      <c r="N42" s="15">
        <v>1</v>
      </c>
      <c r="O42" s="15" t="s">
        <v>140</v>
      </c>
    </row>
    <row r="43" spans="1:15" ht="30" customHeight="1">
      <c r="A43" s="11" t="s">
        <v>161</v>
      </c>
      <c r="B43" s="29" t="s">
        <v>141</v>
      </c>
      <c r="C43" s="15" t="s">
        <v>13</v>
      </c>
      <c r="D43" s="15" t="s">
        <v>142</v>
      </c>
      <c r="E43" s="15" t="s">
        <v>14</v>
      </c>
      <c r="F43" s="15" t="s">
        <v>15</v>
      </c>
      <c r="G43" s="27">
        <v>1089</v>
      </c>
      <c r="H43" s="27">
        <v>2076</v>
      </c>
      <c r="I43" s="27">
        <v>3590</v>
      </c>
      <c r="J43" s="27">
        <v>0</v>
      </c>
      <c r="K43" s="28">
        <f t="shared" si="7"/>
        <v>6755</v>
      </c>
      <c r="L43" s="27">
        <f t="shared" si="8"/>
        <v>6755</v>
      </c>
      <c r="M43" s="15">
        <v>14</v>
      </c>
      <c r="N43" s="15">
        <v>1</v>
      </c>
      <c r="O43" s="15" t="s">
        <v>143</v>
      </c>
    </row>
    <row r="44" spans="1:15" ht="30" customHeight="1">
      <c r="A44" s="11" t="s">
        <v>161</v>
      </c>
      <c r="B44" s="29" t="s">
        <v>144</v>
      </c>
      <c r="C44" s="15" t="s">
        <v>17</v>
      </c>
      <c r="D44" s="15" t="s">
        <v>93</v>
      </c>
      <c r="E44" s="29" t="s">
        <v>145</v>
      </c>
      <c r="F44" s="15" t="s">
        <v>64</v>
      </c>
      <c r="G44" s="27">
        <v>0</v>
      </c>
      <c r="H44" s="27">
        <v>0</v>
      </c>
      <c r="I44" s="27">
        <v>0</v>
      </c>
      <c r="J44" s="27">
        <v>0</v>
      </c>
      <c r="K44" s="28">
        <f t="shared" si="7"/>
        <v>0</v>
      </c>
      <c r="L44" s="27">
        <f t="shared" si="8"/>
        <v>0</v>
      </c>
      <c r="M44" s="15">
        <v>3</v>
      </c>
      <c r="N44" s="15">
        <v>111</v>
      </c>
      <c r="O44" s="15" t="s">
        <v>146</v>
      </c>
    </row>
    <row r="45" spans="1:15" ht="30" customHeight="1">
      <c r="A45" s="11" t="s">
        <v>161</v>
      </c>
      <c r="B45" s="29" t="s">
        <v>147</v>
      </c>
      <c r="C45" s="15" t="s">
        <v>17</v>
      </c>
      <c r="D45" s="15" t="s">
        <v>93</v>
      </c>
      <c r="E45" s="29" t="s">
        <v>148</v>
      </c>
      <c r="F45" s="15" t="s">
        <v>64</v>
      </c>
      <c r="G45" s="27">
        <v>0</v>
      </c>
      <c r="H45" s="27">
        <v>0</v>
      </c>
      <c r="I45" s="27">
        <v>0</v>
      </c>
      <c r="J45" s="27">
        <v>0</v>
      </c>
      <c r="K45" s="28">
        <f t="shared" si="7"/>
        <v>0</v>
      </c>
      <c r="L45" s="27">
        <f t="shared" si="8"/>
        <v>0</v>
      </c>
      <c r="M45" s="15">
        <v>3</v>
      </c>
      <c r="N45" s="15">
        <v>20</v>
      </c>
      <c r="O45" s="15" t="s">
        <v>149</v>
      </c>
    </row>
    <row r="46" spans="1:15" ht="30" customHeight="1">
      <c r="A46" s="11" t="s">
        <v>161</v>
      </c>
      <c r="B46" s="15" t="s">
        <v>150</v>
      </c>
      <c r="C46" s="15" t="s">
        <v>17</v>
      </c>
      <c r="D46" s="15" t="s">
        <v>93</v>
      </c>
      <c r="E46" s="15" t="s">
        <v>151</v>
      </c>
      <c r="F46" s="15" t="s">
        <v>64</v>
      </c>
      <c r="G46" s="27">
        <v>0</v>
      </c>
      <c r="H46" s="27">
        <v>0</v>
      </c>
      <c r="I46" s="27">
        <v>4680</v>
      </c>
      <c r="J46" s="27">
        <v>1615.95</v>
      </c>
      <c r="K46" s="28">
        <f t="shared" si="7"/>
        <v>6295.95</v>
      </c>
      <c r="L46" s="27">
        <f t="shared" si="8"/>
        <v>179.88428571428571</v>
      </c>
      <c r="M46" s="15">
        <v>24</v>
      </c>
      <c r="N46" s="15">
        <v>35</v>
      </c>
      <c r="O46" s="15" t="s">
        <v>152</v>
      </c>
    </row>
    <row r="47" spans="1:15" ht="30" customHeight="1">
      <c r="A47" s="11" t="s">
        <v>161</v>
      </c>
      <c r="B47" s="15" t="s">
        <v>153</v>
      </c>
      <c r="C47" s="15" t="s">
        <v>13</v>
      </c>
      <c r="D47" s="15" t="s">
        <v>154</v>
      </c>
      <c r="E47" s="15" t="s">
        <v>14</v>
      </c>
      <c r="F47" s="15" t="s">
        <v>155</v>
      </c>
      <c r="G47" s="27">
        <f>1024+952+1024</f>
        <v>3000</v>
      </c>
      <c r="H47" s="27">
        <f>3114+2422+2422</f>
        <v>7958</v>
      </c>
      <c r="I47" s="27">
        <v>0</v>
      </c>
      <c r="J47" s="27">
        <v>0</v>
      </c>
      <c r="K47" s="28">
        <f t="shared" si="7"/>
        <v>10958</v>
      </c>
      <c r="L47" s="27">
        <f t="shared" si="8"/>
        <v>3652.6666666666665</v>
      </c>
      <c r="M47" s="15">
        <v>15</v>
      </c>
      <c r="N47" s="15">
        <v>3</v>
      </c>
      <c r="O47" s="15" t="s">
        <v>156</v>
      </c>
    </row>
    <row r="48" spans="1:15" ht="30" customHeight="1">
      <c r="A48" s="11" t="s">
        <v>161</v>
      </c>
      <c r="B48" s="15" t="s">
        <v>157</v>
      </c>
      <c r="C48" s="15" t="s">
        <v>13</v>
      </c>
      <c r="D48" s="15" t="s">
        <v>158</v>
      </c>
      <c r="E48" s="15" t="s">
        <v>14</v>
      </c>
      <c r="F48" s="15" t="s">
        <v>159</v>
      </c>
      <c r="G48" s="27">
        <v>2810</v>
      </c>
      <c r="H48" s="27">
        <f>2*3114</f>
        <v>6228</v>
      </c>
      <c r="I48" s="27">
        <v>1800</v>
      </c>
      <c r="J48" s="27">
        <v>0</v>
      </c>
      <c r="K48" s="28">
        <f t="shared" si="7"/>
        <v>10838</v>
      </c>
      <c r="L48" s="27">
        <f t="shared" si="8"/>
        <v>5419</v>
      </c>
      <c r="M48" s="15">
        <v>16</v>
      </c>
      <c r="N48" s="15">
        <v>2</v>
      </c>
      <c r="O48" s="15" t="s">
        <v>160</v>
      </c>
    </row>
    <row r="49" spans="1:15" ht="46.5" customHeight="1">
      <c r="A49" s="35" t="s">
        <v>200</v>
      </c>
      <c r="B49" s="36" t="s">
        <v>21</v>
      </c>
      <c r="C49" s="37" t="s">
        <v>13</v>
      </c>
      <c r="D49" s="36" t="s">
        <v>93</v>
      </c>
      <c r="E49" s="36" t="s">
        <v>14</v>
      </c>
      <c r="F49" s="37" t="s">
        <v>63</v>
      </c>
      <c r="G49" s="38">
        <v>0</v>
      </c>
      <c r="H49" s="38">
        <v>0</v>
      </c>
      <c r="I49" s="38">
        <v>3053.7</v>
      </c>
      <c r="J49" s="38">
        <v>0</v>
      </c>
      <c r="K49" s="39">
        <v>3053.7</v>
      </c>
      <c r="L49" s="38">
        <v>3053.7</v>
      </c>
      <c r="M49" s="36">
        <v>45</v>
      </c>
      <c r="N49" s="37">
        <v>1</v>
      </c>
      <c r="O49" s="15" t="s">
        <v>68</v>
      </c>
    </row>
    <row r="50" spans="1:15" ht="46.5" customHeight="1">
      <c r="A50" s="35" t="s">
        <v>200</v>
      </c>
      <c r="B50" s="36" t="s">
        <v>162</v>
      </c>
      <c r="C50" s="37" t="s">
        <v>13</v>
      </c>
      <c r="D50" s="37" t="s">
        <v>163</v>
      </c>
      <c r="E50" s="36" t="s">
        <v>14</v>
      </c>
      <c r="F50" s="36" t="s">
        <v>164</v>
      </c>
      <c r="G50" s="38">
        <f>1422+507+301</f>
        <v>2230</v>
      </c>
      <c r="H50" s="38">
        <f>1730+1730+1730</f>
        <v>5190</v>
      </c>
      <c r="I50" s="38">
        <v>0</v>
      </c>
      <c r="J50" s="38">
        <v>0</v>
      </c>
      <c r="K50" s="39">
        <f>G50+H50+I50+J50</f>
        <v>7420</v>
      </c>
      <c r="L50" s="38">
        <f>K50/N50</f>
        <v>2473.3333333333335</v>
      </c>
      <c r="M50" s="36">
        <v>11</v>
      </c>
      <c r="N50" s="37">
        <v>3</v>
      </c>
      <c r="O50" s="15" t="s">
        <v>165</v>
      </c>
    </row>
    <row r="51" spans="1:15" ht="46.5" customHeight="1">
      <c r="A51" s="35" t="s">
        <v>200</v>
      </c>
      <c r="B51" s="36" t="s">
        <v>166</v>
      </c>
      <c r="C51" s="37" t="s">
        <v>13</v>
      </c>
      <c r="D51" s="37" t="s">
        <v>56</v>
      </c>
      <c r="E51" s="36" t="s">
        <v>14</v>
      </c>
      <c r="F51" s="36" t="s">
        <v>167</v>
      </c>
      <c r="G51" s="38">
        <f>4128</f>
        <v>4128</v>
      </c>
      <c r="H51" s="38">
        <f>2076+2076+2076</f>
        <v>6228</v>
      </c>
      <c r="I51" s="38">
        <v>0</v>
      </c>
      <c r="J51" s="38">
        <v>0</v>
      </c>
      <c r="K51" s="39">
        <f t="shared" ref="K51:K62" si="9">G51+H51+I51+J51</f>
        <v>10356</v>
      </c>
      <c r="L51" s="38">
        <f t="shared" ref="L51:L62" si="10">K51/N51</f>
        <v>3452</v>
      </c>
      <c r="M51" s="36">
        <v>17</v>
      </c>
      <c r="N51" s="37">
        <v>3</v>
      </c>
      <c r="O51" s="15" t="s">
        <v>168</v>
      </c>
    </row>
    <row r="52" spans="1:15" ht="46.5" customHeight="1">
      <c r="A52" s="35" t="s">
        <v>200</v>
      </c>
      <c r="B52" s="36" t="s">
        <v>169</v>
      </c>
      <c r="C52" s="37" t="s">
        <v>13</v>
      </c>
      <c r="D52" s="37" t="s">
        <v>170</v>
      </c>
      <c r="E52" s="36" t="s">
        <v>14</v>
      </c>
      <c r="F52" s="36" t="s">
        <v>15</v>
      </c>
      <c r="G52" s="38">
        <v>4282</v>
      </c>
      <c r="H52" s="38">
        <f>3460+3460</f>
        <v>6920</v>
      </c>
      <c r="I52" s="38">
        <v>1000</v>
      </c>
      <c r="J52" s="38">
        <v>0</v>
      </c>
      <c r="K52" s="39">
        <f t="shared" si="9"/>
        <v>12202</v>
      </c>
      <c r="L52" s="38">
        <f t="shared" si="10"/>
        <v>6101</v>
      </c>
      <c r="M52" s="36">
        <v>20</v>
      </c>
      <c r="N52" s="37">
        <v>2</v>
      </c>
      <c r="O52" s="15" t="s">
        <v>171</v>
      </c>
    </row>
    <row r="53" spans="1:15" ht="46.5" customHeight="1">
      <c r="A53" s="35" t="s">
        <v>200</v>
      </c>
      <c r="B53" s="36" t="s">
        <v>172</v>
      </c>
      <c r="C53" s="37" t="s">
        <v>13</v>
      </c>
      <c r="D53" s="37" t="s">
        <v>56</v>
      </c>
      <c r="E53" s="36" t="s">
        <v>14</v>
      </c>
      <c r="F53" s="36" t="s">
        <v>19</v>
      </c>
      <c r="G53" s="38">
        <v>1604</v>
      </c>
      <c r="H53" s="38">
        <v>1812</v>
      </c>
      <c r="I53" s="38">
        <v>0</v>
      </c>
      <c r="J53" s="38">
        <v>0</v>
      </c>
      <c r="K53" s="39">
        <f t="shared" si="9"/>
        <v>3416</v>
      </c>
      <c r="L53" s="38">
        <f t="shared" si="10"/>
        <v>3416</v>
      </c>
      <c r="M53" s="36">
        <v>8</v>
      </c>
      <c r="N53" s="37">
        <v>1</v>
      </c>
      <c r="O53" s="15" t="s">
        <v>173</v>
      </c>
    </row>
    <row r="54" spans="1:15" ht="46.5" customHeight="1">
      <c r="A54" s="35" t="s">
        <v>200</v>
      </c>
      <c r="B54" s="36" t="s">
        <v>174</v>
      </c>
      <c r="C54" s="37" t="s">
        <v>13</v>
      </c>
      <c r="D54" s="37" t="s">
        <v>175</v>
      </c>
      <c r="E54" s="36" t="s">
        <v>14</v>
      </c>
      <c r="F54" s="36" t="s">
        <v>31</v>
      </c>
      <c r="G54" s="38">
        <v>0</v>
      </c>
      <c r="H54" s="38">
        <v>0</v>
      </c>
      <c r="I54" s="38">
        <v>550</v>
      </c>
      <c r="J54" s="38">
        <v>0</v>
      </c>
      <c r="K54" s="39">
        <f t="shared" si="9"/>
        <v>550</v>
      </c>
      <c r="L54" s="38">
        <f t="shared" si="10"/>
        <v>50</v>
      </c>
      <c r="M54" s="36">
        <v>3</v>
      </c>
      <c r="N54" s="37">
        <v>11</v>
      </c>
      <c r="O54" s="15" t="s">
        <v>176</v>
      </c>
    </row>
    <row r="55" spans="1:15" ht="46.5" customHeight="1">
      <c r="A55" s="35" t="s">
        <v>200</v>
      </c>
      <c r="B55" s="36" t="s">
        <v>177</v>
      </c>
      <c r="C55" s="37" t="s">
        <v>13</v>
      </c>
      <c r="D55" s="37" t="s">
        <v>178</v>
      </c>
      <c r="E55" s="36" t="s">
        <v>14</v>
      </c>
      <c r="F55" s="36" t="s">
        <v>31</v>
      </c>
      <c r="G55" s="38">
        <v>0</v>
      </c>
      <c r="H55" s="38">
        <v>0</v>
      </c>
      <c r="I55" s="38">
        <f>3200+475</f>
        <v>3675</v>
      </c>
      <c r="J55" s="38">
        <v>0</v>
      </c>
      <c r="K55" s="39">
        <f t="shared" si="9"/>
        <v>3675</v>
      </c>
      <c r="L55" s="38">
        <f t="shared" si="10"/>
        <v>735</v>
      </c>
      <c r="M55" s="36">
        <v>20</v>
      </c>
      <c r="N55" s="37">
        <v>5</v>
      </c>
      <c r="O55" s="15" t="s">
        <v>179</v>
      </c>
    </row>
    <row r="56" spans="1:15" ht="46.5" customHeight="1">
      <c r="A56" s="35" t="s">
        <v>200</v>
      </c>
      <c r="B56" s="37" t="s">
        <v>180</v>
      </c>
      <c r="C56" s="37" t="s">
        <v>17</v>
      </c>
      <c r="D56" s="36" t="s">
        <v>93</v>
      </c>
      <c r="E56" s="37" t="s">
        <v>181</v>
      </c>
      <c r="F56" s="37" t="s">
        <v>64</v>
      </c>
      <c r="G56" s="38">
        <v>0</v>
      </c>
      <c r="H56" s="38">
        <v>0</v>
      </c>
      <c r="I56" s="38">
        <v>3000</v>
      </c>
      <c r="J56" s="38">
        <v>0</v>
      </c>
      <c r="K56" s="39">
        <f t="shared" si="9"/>
        <v>3000</v>
      </c>
      <c r="L56" s="38">
        <f t="shared" si="10"/>
        <v>23.622047244094489</v>
      </c>
      <c r="M56" s="36">
        <v>3</v>
      </c>
      <c r="N56" s="37">
        <v>127</v>
      </c>
      <c r="O56" s="15" t="s">
        <v>182</v>
      </c>
    </row>
    <row r="57" spans="1:15" ht="46.5" customHeight="1">
      <c r="A57" s="35" t="s">
        <v>200</v>
      </c>
      <c r="B57" s="37" t="s">
        <v>183</v>
      </c>
      <c r="C57" s="37" t="s">
        <v>13</v>
      </c>
      <c r="D57" s="37" t="s">
        <v>56</v>
      </c>
      <c r="E57" s="37" t="s">
        <v>14</v>
      </c>
      <c r="F57" s="37" t="s">
        <v>15</v>
      </c>
      <c r="G57" s="38">
        <v>2715</v>
      </c>
      <c r="H57" s="38">
        <v>1812.5</v>
      </c>
      <c r="I57" s="38">
        <v>0</v>
      </c>
      <c r="J57" s="38">
        <v>0</v>
      </c>
      <c r="K57" s="39">
        <f t="shared" si="9"/>
        <v>4527.5</v>
      </c>
      <c r="L57" s="38">
        <f t="shared" si="10"/>
        <v>4527.5</v>
      </c>
      <c r="M57" s="36">
        <v>8</v>
      </c>
      <c r="N57" s="37">
        <v>1</v>
      </c>
      <c r="O57" s="15" t="s">
        <v>184</v>
      </c>
    </row>
    <row r="58" spans="1:15" ht="46.5" customHeight="1">
      <c r="A58" s="35" t="s">
        <v>200</v>
      </c>
      <c r="B58" s="37" t="s">
        <v>185</v>
      </c>
      <c r="C58" s="37" t="s">
        <v>17</v>
      </c>
      <c r="D58" s="36" t="s">
        <v>93</v>
      </c>
      <c r="E58" s="36" t="s">
        <v>186</v>
      </c>
      <c r="F58" s="37" t="s">
        <v>64</v>
      </c>
      <c r="G58" s="38">
        <v>1649</v>
      </c>
      <c r="H58" s="38">
        <v>0</v>
      </c>
      <c r="I58" s="38">
        <v>0</v>
      </c>
      <c r="J58" s="38">
        <v>0</v>
      </c>
      <c r="K58" s="39">
        <f t="shared" si="9"/>
        <v>1649</v>
      </c>
      <c r="L58" s="38">
        <f t="shared" si="10"/>
        <v>74.954545454545453</v>
      </c>
      <c r="M58" s="36">
        <v>3</v>
      </c>
      <c r="N58" s="37">
        <v>22</v>
      </c>
      <c r="O58" s="15" t="s">
        <v>187</v>
      </c>
    </row>
    <row r="59" spans="1:15" ht="46.5" customHeight="1">
      <c r="A59" s="35" t="s">
        <v>200</v>
      </c>
      <c r="B59" s="37" t="s">
        <v>188</v>
      </c>
      <c r="C59" s="37" t="s">
        <v>17</v>
      </c>
      <c r="D59" s="36" t="s">
        <v>93</v>
      </c>
      <c r="E59" s="36" t="s">
        <v>186</v>
      </c>
      <c r="F59" s="37" t="s">
        <v>64</v>
      </c>
      <c r="G59" s="38">
        <v>0</v>
      </c>
      <c r="H59" s="38">
        <v>0</v>
      </c>
      <c r="I59" s="38">
        <v>0</v>
      </c>
      <c r="J59" s="38">
        <v>307.8</v>
      </c>
      <c r="K59" s="39">
        <f t="shared" si="9"/>
        <v>307.8</v>
      </c>
      <c r="L59" s="38">
        <f t="shared" si="10"/>
        <v>9.9290322580645167</v>
      </c>
      <c r="M59" s="36">
        <v>4</v>
      </c>
      <c r="N59" s="37">
        <v>31</v>
      </c>
      <c r="O59" s="15" t="s">
        <v>189</v>
      </c>
    </row>
    <row r="60" spans="1:15" ht="46.5" customHeight="1">
      <c r="A60" s="35" t="s">
        <v>200</v>
      </c>
      <c r="B60" s="37" t="s">
        <v>190</v>
      </c>
      <c r="C60" s="37" t="s">
        <v>13</v>
      </c>
      <c r="D60" s="37" t="s">
        <v>191</v>
      </c>
      <c r="E60" s="36" t="s">
        <v>14</v>
      </c>
      <c r="F60" s="37" t="s">
        <v>192</v>
      </c>
      <c r="G60" s="38">
        <f>3423+419</f>
        <v>3842</v>
      </c>
      <c r="H60" s="38">
        <f>8*2175</f>
        <v>17400</v>
      </c>
      <c r="I60" s="38">
        <v>0</v>
      </c>
      <c r="J60" s="38">
        <v>0</v>
      </c>
      <c r="K60" s="39">
        <f t="shared" si="9"/>
        <v>21242</v>
      </c>
      <c r="L60" s="38">
        <f t="shared" si="10"/>
        <v>2655.25</v>
      </c>
      <c r="M60" s="36">
        <v>15</v>
      </c>
      <c r="N60" s="37">
        <v>8</v>
      </c>
      <c r="O60" s="15" t="s">
        <v>193</v>
      </c>
    </row>
    <row r="61" spans="1:15" ht="46.5" customHeight="1">
      <c r="A61" s="35" t="s">
        <v>200</v>
      </c>
      <c r="B61" s="37" t="s">
        <v>194</v>
      </c>
      <c r="C61" s="37" t="s">
        <v>13</v>
      </c>
      <c r="D61" s="36" t="s">
        <v>93</v>
      </c>
      <c r="E61" s="37" t="s">
        <v>195</v>
      </c>
      <c r="F61" s="37" t="s">
        <v>64</v>
      </c>
      <c r="G61" s="38">
        <v>0</v>
      </c>
      <c r="H61" s="38">
        <v>0</v>
      </c>
      <c r="I61" s="38">
        <v>0</v>
      </c>
      <c r="J61" s="38">
        <v>307.8</v>
      </c>
      <c r="K61" s="39">
        <f t="shared" si="9"/>
        <v>307.8</v>
      </c>
      <c r="L61" s="38">
        <f t="shared" si="10"/>
        <v>18.105882352941176</v>
      </c>
      <c r="M61" s="36">
        <v>10</v>
      </c>
      <c r="N61" s="37">
        <v>17</v>
      </c>
      <c r="O61" s="15" t="s">
        <v>196</v>
      </c>
    </row>
    <row r="62" spans="1:15" ht="46.5" customHeight="1">
      <c r="A62" s="35" t="s">
        <v>200</v>
      </c>
      <c r="B62" s="37" t="s">
        <v>197</v>
      </c>
      <c r="C62" s="37" t="s">
        <v>17</v>
      </c>
      <c r="D62" s="37" t="s">
        <v>93</v>
      </c>
      <c r="E62" s="37" t="s">
        <v>198</v>
      </c>
      <c r="F62" s="37" t="s">
        <v>64</v>
      </c>
      <c r="G62" s="38">
        <v>0</v>
      </c>
      <c r="H62" s="38">
        <v>0</v>
      </c>
      <c r="I62" s="38">
        <v>12000</v>
      </c>
      <c r="J62" s="38">
        <v>692.55</v>
      </c>
      <c r="K62" s="39">
        <f t="shared" si="9"/>
        <v>12692.55</v>
      </c>
      <c r="L62" s="38">
        <f t="shared" si="10"/>
        <v>705.14166666666665</v>
      </c>
      <c r="M62" s="37">
        <v>21</v>
      </c>
      <c r="N62" s="37">
        <v>18</v>
      </c>
      <c r="O62" s="15" t="s">
        <v>199</v>
      </c>
    </row>
    <row r="63" spans="1:15">
      <c r="A63" s="42" t="s">
        <v>201</v>
      </c>
      <c r="B63" s="42"/>
      <c r="C63" s="42"/>
      <c r="D63" s="42"/>
      <c r="E63" s="42"/>
      <c r="F63" s="42"/>
      <c r="G63" s="33">
        <f>SUM(G5:G62)</f>
        <v>62895.270000000004</v>
      </c>
      <c r="H63" s="33">
        <f t="shared" ref="H63:N63" si="11">SUM(H5:H62)</f>
        <v>112714.5</v>
      </c>
      <c r="I63" s="33">
        <f t="shared" si="11"/>
        <v>121440.98</v>
      </c>
      <c r="J63" s="33">
        <f t="shared" si="11"/>
        <v>4309.2000000000007</v>
      </c>
      <c r="K63" s="33">
        <f t="shared" si="11"/>
        <v>301359.95</v>
      </c>
      <c r="L63" s="33">
        <f t="shared" si="11"/>
        <v>121085.46314596511</v>
      </c>
      <c r="M63" s="33">
        <f t="shared" si="11"/>
        <v>811</v>
      </c>
      <c r="N63" s="33">
        <f t="shared" si="11"/>
        <v>734</v>
      </c>
      <c r="O63" s="30"/>
    </row>
  </sheetData>
  <autoFilter ref="A2:F27"/>
  <mergeCells count="14">
    <mergeCell ref="A63:F63"/>
    <mergeCell ref="O2:O3"/>
    <mergeCell ref="A1:O1"/>
    <mergeCell ref="A2:A3"/>
    <mergeCell ref="B2:B3"/>
    <mergeCell ref="C2:C3"/>
    <mergeCell ref="D2:D3"/>
    <mergeCell ref="E2:E3"/>
    <mergeCell ref="F2:F3"/>
    <mergeCell ref="G2:J2"/>
    <mergeCell ref="K2:K3"/>
    <mergeCell ref="L2:L3"/>
    <mergeCell ref="M2:M3"/>
    <mergeCell ref="N2:N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Julho</vt:lpstr>
      <vt:lpstr>Capacitação Público Interno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2019-08-08T17:57:51Z</dcterms:modified>
</cp:coreProperties>
</file>