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24" activeTab="1"/>
  </bookViews>
  <sheets>
    <sheet name="Setembro" sheetId="2" r:id="rId1"/>
    <sheet name="Capacitação Público Interno" sheetId="1" r:id="rId2"/>
  </sheets>
  <definedNames>
    <definedName name="_xlnm._FilterDatabase" localSheetId="1" hidden="1">'Capacitação Público Interno'!$A$1:$F$90</definedName>
    <definedName name="_xlnm._FilterDatabase" localSheetId="0" hidden="1">Setembro!$A$2:$O$10</definedName>
  </definedNames>
  <calcPr calcId="125725"/>
</workbook>
</file>

<file path=xl/calcChain.xml><?xml version="1.0" encoding="utf-8"?>
<calcChain xmlns="http://schemas.openxmlformats.org/spreadsheetml/2006/main">
  <c r="H90" i="1"/>
  <c r="I90"/>
  <c r="J90"/>
  <c r="K90"/>
  <c r="L90"/>
  <c r="M90"/>
  <c r="N90"/>
  <c r="G90"/>
  <c r="H87"/>
  <c r="K87" s="1"/>
  <c r="L87" s="1"/>
  <c r="L86"/>
  <c r="K86"/>
  <c r="K85"/>
  <c r="L85" s="1"/>
  <c r="L83"/>
  <c r="L82"/>
  <c r="K81"/>
  <c r="L81" s="1"/>
  <c r="G11" i="2"/>
  <c r="H8"/>
  <c r="K8" s="1"/>
  <c r="L8" s="1"/>
  <c r="L7"/>
  <c r="K7"/>
  <c r="K6"/>
  <c r="L6" s="1"/>
  <c r="L4"/>
  <c r="L3"/>
  <c r="I11"/>
  <c r="J11"/>
  <c r="M11"/>
  <c r="N11"/>
  <c r="K79" i="1"/>
  <c r="L79" s="1"/>
  <c r="K78"/>
  <c r="L78" s="1"/>
  <c r="H77"/>
  <c r="G77"/>
  <c r="L76"/>
  <c r="K75"/>
  <c r="L75" s="1"/>
  <c r="H74"/>
  <c r="K74" s="1"/>
  <c r="L74" s="1"/>
  <c r="H73"/>
  <c r="K73" s="1"/>
  <c r="L73" s="1"/>
  <c r="K72"/>
  <c r="L72" s="1"/>
  <c r="K71"/>
  <c r="L71" s="1"/>
  <c r="K70"/>
  <c r="L70" s="1"/>
  <c r="K69"/>
  <c r="L69" s="1"/>
  <c r="J69"/>
  <c r="K68"/>
  <c r="L68" s="1"/>
  <c r="H67"/>
  <c r="K67" s="1"/>
  <c r="L67" s="1"/>
  <c r="K66"/>
  <c r="L66" s="1"/>
  <c r="H66"/>
  <c r="K65"/>
  <c r="L65" s="1"/>
  <c r="K64"/>
  <c r="L64" s="1"/>
  <c r="K63"/>
  <c r="L63" s="1"/>
  <c r="K62"/>
  <c r="L62" s="1"/>
  <c r="K60"/>
  <c r="L60" s="1"/>
  <c r="K59"/>
  <c r="L59" s="1"/>
  <c r="H58"/>
  <c r="G58"/>
  <c r="K57"/>
  <c r="L57" s="1"/>
  <c r="K56"/>
  <c r="L56" s="1"/>
  <c r="K55"/>
  <c r="L55" s="1"/>
  <c r="K54"/>
  <c r="L54" s="1"/>
  <c r="I53"/>
  <c r="K53" s="1"/>
  <c r="L53" s="1"/>
  <c r="K52"/>
  <c r="L52" s="1"/>
  <c r="K51"/>
  <c r="L51" s="1"/>
  <c r="H50"/>
  <c r="K50" s="1"/>
  <c r="L50" s="1"/>
  <c r="H49"/>
  <c r="G49"/>
  <c r="H48"/>
  <c r="G48"/>
  <c r="H46"/>
  <c r="K46" s="1"/>
  <c r="L46" s="1"/>
  <c r="H45"/>
  <c r="G45"/>
  <c r="K44"/>
  <c r="L44" s="1"/>
  <c r="K43"/>
  <c r="L43" s="1"/>
  <c r="K42"/>
  <c r="L42" s="1"/>
  <c r="K41"/>
  <c r="L41" s="1"/>
  <c r="K40"/>
  <c r="L40" s="1"/>
  <c r="K39"/>
  <c r="L39" s="1"/>
  <c r="H38"/>
  <c r="G38"/>
  <c r="H11" i="2" l="1"/>
  <c r="K11"/>
  <c r="L11"/>
  <c r="K49" i="1"/>
  <c r="L49" s="1"/>
  <c r="K48"/>
  <c r="L48" s="1"/>
  <c r="K77"/>
  <c r="L77" s="1"/>
  <c r="K38"/>
  <c r="L38" s="1"/>
  <c r="K45"/>
  <c r="L45" s="1"/>
  <c r="K58"/>
  <c r="L58" s="1"/>
  <c r="I36"/>
  <c r="H36"/>
  <c r="K35"/>
  <c r="L35" s="1"/>
  <c r="H34"/>
  <c r="G34"/>
  <c r="K33"/>
  <c r="L33" s="1"/>
  <c r="K32"/>
  <c r="L32" s="1"/>
  <c r="K31"/>
  <c r="L31" s="1"/>
  <c r="K30"/>
  <c r="L30" s="1"/>
  <c r="K29"/>
  <c r="L29" s="1"/>
  <c r="K28"/>
  <c r="L28" s="1"/>
  <c r="H27"/>
  <c r="K27" s="1"/>
  <c r="L27" s="1"/>
  <c r="K26"/>
  <c r="L26" s="1"/>
  <c r="H25"/>
  <c r="K25" s="1"/>
  <c r="L25" s="1"/>
  <c r="H24"/>
  <c r="K24" s="1"/>
  <c r="L24" s="1"/>
  <c r="K23"/>
  <c r="L23" s="1"/>
  <c r="I21"/>
  <c r="K21" s="1"/>
  <c r="L21" s="1"/>
  <c r="H20"/>
  <c r="K20" s="1"/>
  <c r="L20" s="1"/>
  <c r="I19"/>
  <c r="H19"/>
  <c r="K22"/>
  <c r="L22" s="1"/>
  <c r="K18"/>
  <c r="L18" s="1"/>
  <c r="K17"/>
  <c r="L17" s="1"/>
  <c r="K16"/>
  <c r="L16" s="1"/>
  <c r="K15"/>
  <c r="L15" s="1"/>
  <c r="K14"/>
  <c r="L14" s="1"/>
  <c r="K13"/>
  <c r="L13" s="1"/>
  <c r="L4"/>
  <c r="L7"/>
  <c r="K36" l="1"/>
  <c r="L36" s="1"/>
  <c r="K34"/>
  <c r="L34" s="1"/>
  <c r="K19"/>
  <c r="L19" s="1"/>
  <c r="K12"/>
  <c r="L12" s="1"/>
  <c r="K11"/>
  <c r="L11" s="1"/>
  <c r="K10"/>
  <c r="L10" s="1"/>
  <c r="K9"/>
  <c r="L9" s="1"/>
  <c r="K8"/>
  <c r="L8" s="1"/>
  <c r="K6"/>
  <c r="K5"/>
  <c r="L5" s="1"/>
  <c r="K3"/>
  <c r="L3" l="1"/>
  <c r="L6"/>
</calcChain>
</file>

<file path=xl/sharedStrings.xml><?xml version="1.0" encoding="utf-8"?>
<sst xmlns="http://schemas.openxmlformats.org/spreadsheetml/2006/main" count="716" uniqueCount="289">
  <si>
    <t>DATA</t>
  </si>
  <si>
    <t>EVENTO</t>
  </si>
  <si>
    <t>FORMA DE
EXECUÇÃO</t>
  </si>
  <si>
    <t>MINISTRANTE</t>
  </si>
  <si>
    <t>LOCAL</t>
  </si>
  <si>
    <t>TABELA 20 -ATIVIDADES DE CAPACITAÇÃO E APERFEIÇOAMENTO - PÚBLICO INTERNO</t>
  </si>
  <si>
    <t>DIÁRIAS</t>
  </si>
  <si>
    <t>TOTAL</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</si>
  <si>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</si>
  <si>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</si>
  <si>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</si>
  <si>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</si>
  <si>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</si>
  <si>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</si>
  <si>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</si>
  <si>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</si>
  <si>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</si>
  <si>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</si>
  <si>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</si>
  <si>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</si>
  <si>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</si>
  <si>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</si>
  <si>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</si>
  <si>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</si>
  <si>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</si>
  <si>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</si>
  <si>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</si>
  <si>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</si>
  <si>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</si>
  <si>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</si>
  <si>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</si>
  <si>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</si>
  <si>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</si>
  <si>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</si>
  <si>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</si>
  <si>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</si>
  <si>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</si>
  <si>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</si>
  <si>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</si>
  <si>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</si>
  <si>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</si>
  <si>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</si>
  <si>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</si>
  <si>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</si>
  <si>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</si>
  <si>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</si>
  <si>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</si>
  <si>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</si>
  <si>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</si>
  <si>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</si>
  <si>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</si>
  <si>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</si>
  <si>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</si>
  <si>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</si>
  <si>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</si>
  <si>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</si>
  <si>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</si>
  <si>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</si>
  <si>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</si>
  <si>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</si>
  <si>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</si>
  <si>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</si>
  <si>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</si>
  <si>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</si>
  <si>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</si>
  <si>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</si>
  <si>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</si>
  <si>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</si>
  <si>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</si>
  <si>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</si>
  <si>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</si>
  <si>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</si>
  <si>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</si>
  <si>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</si>
  <si>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</si>
  <si>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</si>
  <si>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</si>
  <si>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</si>
  <si>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</si>
  <si>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</si>
  <si>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</si>
  <si>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</si>
  <si>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</si>
  <si>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</si>
  <si>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</si>
  <si>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</si>
  <si>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</si>
  <si>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</si>
  <si>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</si>
  <si>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</si>
  <si>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</si>
  <si>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</si>
  <si>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</si>
  <si>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</si>
  <si>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</si>
  <si>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</si>
  <si>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</si>
  <si>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</si>
  <si>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</si>
  <si>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</si>
  <si>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</si>
  <si>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</si>
  <si>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</si>
  <si>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</si>
  <si>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</si>
  <si>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</si>
  <si>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</si>
  <si>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</si>
  <si>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</si>
  <si>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</si>
  <si>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</si>
  <si>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</si>
  <si>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</si>
  <si>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</si>
  <si>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</si>
  <si>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</si>
  <si>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</si>
  <si>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</si>
  <si>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</si>
  <si>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</si>
  <si>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</si>
  <si>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</si>
  <si>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</si>
  <si>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</si>
  <si>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</si>
  <si>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</si>
  <si>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</si>
  <si>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</si>
  <si>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</si>
  <si>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</si>
  <si>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</si>
  <si>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</si>
  <si>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</si>
  <si>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</si>
  <si>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</si>
  <si>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</si>
  <si>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</si>
  <si>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</si>
  <si>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</si>
  <si>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</si>
  <si>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</si>
  <si>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</si>
  <si>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</si>
  <si>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</si>
  <si>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</si>
  <si>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</si>
  <si>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</si>
  <si>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</si>
  <si>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</si>
  <si>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</si>
  <si>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</si>
  <si>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</si>
  <si>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</si>
  <si>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</si>
  <si>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</si>
  <si>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</si>
  <si>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</si>
  <si>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</si>
  <si>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</si>
  <si>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</si>
  <si>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</si>
  <si>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</si>
  <si>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</si>
  <si>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</si>
  <si>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</si>
  <si>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</si>
  <si>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</si>
  <si>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</si>
  <si>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</si>
  <si>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</si>
  <si>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</si>
  <si>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</si>
  <si>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</si>
  <si>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</si>
  <si>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</si>
  <si>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</si>
  <si>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</si>
  <si>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</si>
  <si>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</si>
  <si>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</si>
  <si>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</si>
  <si>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</si>
  <si>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</si>
  <si>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</si>
  <si>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</si>
  <si>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</si>
  <si>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</si>
  <si>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</si>
  <si>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</si>
  <si>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</si>
  <si>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</si>
  <si>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</si>
  <si>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</si>
  <si>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</si>
  <si>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</si>
  <si>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</si>
  <si>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</si>
  <si>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</si>
  <si>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</si>
  <si>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</si>
  <si>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</si>
  <si>
    <t>Mestrado Profissional em Administração (UNIVALI)</t>
  </si>
  <si>
    <t>Universidade do Estado de Santa Catarina (Udesc)</t>
  </si>
  <si>
    <t>ANDREZA DE MORAIS MACHADO, LUCIANE BEIRO DE SOUZA MACHADO E MARISAURA REBELATTO DOS SANTOS</t>
  </si>
  <si>
    <t>Curso Power BI</t>
  </si>
  <si>
    <t xml:space="preserve">Renato Haddad </t>
  </si>
  <si>
    <t xml:space="preserve">ADRIANA LUZ
ALESSANDRO MARCON DE SOUZA
CLAUDIO CHEREM DE ABREU
DANIEL DE BRITO MORO
JAIRO WENSING
JAMES LUCIANI
JOÃO VICTOR DOS SANTOS DELA ROCA
MARILÉA PEREIRA
PAULO DOUGLAS TEFILI FILHO
RAFAEL QUEIROZ GONÇALVES
RAUL FERNANDO FERNANDES TEIXEIRA
SERGIO AUGUSTO SILVA
SILVIO BHERING SALLUM
TATIANA KAIR MEDEIROS DA SILVA
WALLACE DA SILVA PEREIRA
</t>
  </si>
  <si>
    <t>Treinamento SIGEF - Turma Iniciante</t>
  </si>
  <si>
    <t xml:space="preserve">Marcelo Inocêncio Pereira
Daniel Neves Damiani
Sandro Luiz Barbosa
Fernando Tagliaro Jahns
Raquel Costa Pereira
Juliana Cruz 
Luciana Rotolo Gomes
Thiago Biesus Borsatti
Larissa Heuko
Telbas Mauri da Silveira
</t>
  </si>
  <si>
    <t xml:space="preserve">MARCOS ANDRE ALVES MONTEIRO
GABRIELA TOMAZ SIEGA
JAQUELINE MATTOS SILVA PEREIRA
GIAN CARLO DA SILVA
GILSON ARISTIDES BATTISTI
ALCIONEI VARGAS DE AGUIAR
VANESSA DOS SANTOS
EDER DA SILVA VALIM
THAISY MARIA ASSING
LEANDRO GRANEMANN GAUDÊNCIO
PABLO VINICIUS NEVES OLIVEIRA
MAICON SANTOS TRIERVEILER
MOISES DE OLIVEIRA BARBOSA
SABRINA PUNDEK MULLER
DAVI SOLONCA
FABIANO DOMINGOS BERNARDO
HEMERSON JOSE GARCIA
THAIS POERSCH DE QUADROS CARVALHO PINTO
PAULO DOUGLAS TEFILI FILHO
ADRIANO RANK
OSVALDO FARIA DE OLIVEIRA
</t>
  </si>
  <si>
    <t>Treinamento SIGEF - Turma Avançada</t>
  </si>
  <si>
    <t xml:space="preserve">Larissa Heuko
Telbas Mauri da Silveira
</t>
  </si>
  <si>
    <t xml:space="preserve">CLAUDIA VIEIRA DA SILVA
AMILTON OPATSKI
CLAUDIO MARTINS NUNES
FABIANA MARTINS PEDRO
EDER DA SILVA VALIM
MIRIAN FRANCISCA ALVES PEREZ
KAROLINE DA SILVA COMELLI
LUCAS VALENTE FAVARETTO
MAURICIO DA ROSA
VANESSA DOS SANTOS
GABRIELA TOMAZ SIEGA
LEANDRO GRANEMANN GAUDÊNCIO
</t>
  </si>
  <si>
    <t>I Encontro Técnico sobre Gestão Atuarial de RPPS</t>
  </si>
  <si>
    <t>Dirigentes e profissionais com atuação na área de gestão e fiscalização de RPPS</t>
  </si>
  <si>
    <t>Porto Alegre/RS</t>
  </si>
  <si>
    <t xml:space="preserve">Maximiliano Mazera e Daison Fabricio Z. dos Santos </t>
  </si>
  <si>
    <t>XI Congresso Brasileiro de Regulação</t>
  </si>
  <si>
    <t>Servidores de agências reguladoras, empresas concessionárias, prestadoras de serviços públicos e demais interessados</t>
  </si>
  <si>
    <t>Maceió/AL</t>
  </si>
  <si>
    <t>Azor El Ackar e Rogério Loch</t>
  </si>
  <si>
    <t>Evento organizado pelo BID – Banco Interamericano de Desenvolvimento</t>
  </si>
  <si>
    <t>Auditores do TCE/ES e TCE/SC que realizam auditorias de Programas financiados pelo BID</t>
  </si>
  <si>
    <t>Vitória/ES</t>
  </si>
  <si>
    <t>Antonio César Maliceski, Nelson Costa Junior e Damiany da Fonseca</t>
  </si>
  <si>
    <t>Qualidade no Atendimento de Service Desk - Turma 1</t>
  </si>
  <si>
    <t>Frida Hetel Semer</t>
  </si>
  <si>
    <t xml:space="preserve">DJONATA FILIPE FRANCISCO VICENTE
TATIANA CUSTODIO
DANIEL ANTUNES DOS SANTOS
</t>
  </si>
  <si>
    <t>Qualidade no Atendimento de Service Desk - Turma 2</t>
  </si>
  <si>
    <t xml:space="preserve">MARCOS QUILANTE
TRÍCIA MUNARI PEREIRA
ADJAMOUR ALVES PEREIRA
TATIANA KAIR MEDEIROS DA SILVA
</t>
  </si>
  <si>
    <t>Modelo de Educação Prática em Gestão em Saúde</t>
  </si>
  <si>
    <t xml:space="preserve">Dra. Denise Silveira Antunes, Prof. Fernando Neves Hugo
</t>
  </si>
  <si>
    <t xml:space="preserve">ALCIONEI VARGAS DE AGUIAR
CÉLIO HOEPERS
CLEITON WESSLER
DENISE SILVEIRA ANTUNES
FERNANDO NEVES HUGO
HELIO SILVEIRA ANTUNES
JOSÉ ARCINO SILVA
JULIANA FRITZEN
LEONICE DA CUNHA MEDINA
MARCELO BROGNOLI DA COSTA
MARCO AURELIO SOUZA DA SILVA
MARCOS ANDRE ALVES MONTEIRO
MICHELLE FERNANDA DE CONTO EL ACHKAR
MONIQUE PORTELLA WILDI HOSTERNO
NILSOM ZANATTO
OSVALDO FARIA DE OLIVEIRA
ROSEMARI MACHADO
SIDNEY ANTONIO TAVARES JUNIOR
SONIA ENDLER DE OLIVEIRA
VANESSA DOS SANTOS
</t>
  </si>
  <si>
    <t>Curso de Bizagi Modeler</t>
  </si>
  <si>
    <t>Luciano Gallucci Neto</t>
  </si>
  <si>
    <t xml:space="preserve">MARILÉA PEREIRA
THIAGO FELIPE CYRINO
LARA BION ROSA
ADRIANA LUZ
CLAUDIO CHEREM DE ABREU
JOÃO VICTOR DOS SANTOS DELA ROCA
FÁBIO DAUFENBACH PEREIRA
MOISES HOEGENN
FLAVIA LETICIA FERNANDES BAESSO MARTINS
LUCIANO GALLUCCI NETO 
</t>
  </si>
  <si>
    <t>III Simpósio Nacional de Ouvidorias - Ouvidoria contemporânea, cidadania e inovação</t>
  </si>
  <si>
    <t>Servidores Públicos e público em geral</t>
  </si>
  <si>
    <t>Manaus</t>
  </si>
  <si>
    <t xml:space="preserve">José Rui de Souza e João Sérgio Santana </t>
  </si>
  <si>
    <t>X Encontro Nacional dos Técnicos de Educação Profissional das Escolas de Contas</t>
  </si>
  <si>
    <t>Gestores e Servidores das Escolas de Contas brasileiras</t>
  </si>
  <si>
    <t xml:space="preserve">Sabrina Maddalozzo Pivatto e Odinélia Eleutério Kuhnen </t>
  </si>
  <si>
    <t>Auditoria de Desempenho no Setor Público</t>
  </si>
  <si>
    <t>Horácio Sabóia Vieira</t>
  </si>
  <si>
    <t xml:space="preserve">FLAVIA LEITIS RAMOS
LEANDRO GRANEMANN GAUDÊNCIO
MAXIMILIANO MAZERA
ALCIONEI VARGAS DE AGUIAR
VANESSA DOS SANTOS
ANDRÉ LUIZ CANEPARO MACHADO
CRISTINE WAGNER NOLDIN
FABIANO DOMINGOS BERNARDO
DANIELA AURORA ULYSSÉA
EVANDRO JOSE DA SILVA PRADO
JULIO CESAR SANTI
DAVI SOLONCA
GILMARA TENFEN WARMLING
MOACIR BANDEIRA RIBEIRO
HEMERSON JOSE GARCIA
IVANICE KRETZER SANTOS
LUIS FELIPE CAMARGOS DE SOUSA
PAULO JOÃO BASTOS
THAIS POERSCH DE QUADROS CARVALHO PINTO
ALINE MOMM
IVO POSSAMAI
LUIZ PAULO MONTEIRO MAFRA
RAPHAEL PERICO DUTRA
ALICILDO DOS PASSOS
MARCIA CHRISTINA MARTINS DA SILVA DE MAGALHÃES
SALETE OLIVEIRA
CLEITON WESSLER
ROSEMARI MACHADO
EVANDIO SOUZA
MARIA DE LOURDES SILVEIRA SORDI
MICHELLE FERNANDA DE CONTO EL ACHKAR
OSVALDO FARIA DE OLIVEIRA
ANTONIO PICHETTI JUNIOR
NELSON COSTA JUNIOR
CRISTIANO FRANCIS MATOS DE MACEDO
VALÉRIA PATRICIO
</t>
  </si>
  <si>
    <t>V Congresso de Licitações e Contratos Administrativos</t>
  </si>
  <si>
    <t>Servidores públicos que atuam na área de contratações governamentais, advogados, acadêmicos de  Direito e demais interessados</t>
  </si>
  <si>
    <t xml:space="preserve">Diniz dos Santos, Denise Regina Struecker, Thais Cristina Kich, Cristina de Oliveira Rosa e Silva e Ana Claudia Mota </t>
  </si>
  <si>
    <t>14º Congresso de Inovação no Poder Judiciário e Controle – CONIP 2019</t>
  </si>
  <si>
    <t>Judiciário e órgãos de Controle</t>
  </si>
  <si>
    <t xml:space="preserve">Jairo Wensing, Nilsom Zanatto, Marcelo Brognoli da Costa, Wallace da Silva Pereira, Sidney Antonio Tavares </t>
  </si>
  <si>
    <t>5º Encontro Técnico do Fundo Nacional e Fundos Estaduais de Assistência Social</t>
  </si>
  <si>
    <t>Representantes dos Controles Internos e Externos dos Fundo Nacional e Estaduais de Assistencia Social</t>
  </si>
  <si>
    <t>Fortaleza</t>
  </si>
  <si>
    <t xml:space="preserve">Alcionei Vargas de Aguiar </t>
  </si>
  <si>
    <t>Evento: Uma imersão no mundo das compras públicas</t>
  </si>
  <si>
    <t>Fornecedores, agentes públicos, assessores jurídicos, influenciadores ou qualquer interessado em licitações e contratos.</t>
  </si>
  <si>
    <t xml:space="preserve">Antonio Felipe Oliveira Rodrigues </t>
  </si>
  <si>
    <t>Agosto</t>
  </si>
  <si>
    <t>Fonte: Icon</t>
  </si>
  <si>
    <t>Processo nos Tribunais de Contas: acusação, contraditório, julgamentos e recursos</t>
  </si>
  <si>
    <t>Professor Odilon Cavallari de Oliveira</t>
  </si>
  <si>
    <t xml:space="preserve">KARINE DE SOUZA ZEFERINO FONSECA DE ANDRADE
IZABELA SZPOGANICZ JUNCKES
AZOR EL ACHKAR
JADSON LUIS DA SILVA
MAYKON CARMINATTI DE FREITAS
ANDREZA DE MORAIS MACHADO
LEONARDO VALENTE FAVARETTO
LUCIA HELENA GARCIA
BRUNO GODOY AZEVEDO SANTOS
FLÁVIA BOGONI DA SILVA
23/08/2019 14:20:00
SALETE OLIVEIRA
PAULO GASTAO PRETTO
MARIANI CANEVER LIBRELATO
FABÍOLA SCHMITT ZENKER 
ALESSANDRO DE OLIVEIRA
GABRIEL ROCHA FURLANETTO
23/08/2019 14:28:00
MARCO AURÉLIO SOUZA DA SILVA
ALESSANDRO DE OLIVEIRA
ENIO LUIZ ALPINI
FRANCIENE SILVA DE OLIVEIRA
LUIZ AUGUSTO NAGEL HULSE
CLAUDIA REGINA RICHTER COSTA LEMOS
CLAUDIO MARTINS NUNES
GEORGE BRASIL PASCHOAL PITSICA
CRISTIANO FRANCIS MATOS DE MACEDO
VALÉRIA PATRICIO
MARCELO CORREA
SANDRO LUIZ NUNES
MARCELO DA SILVA MAFRA
LUCAS VALENTE FAVARETTO
ANNA CLARA LEITE PESTANA
LUIS FELIPE CAMARGOS DE SOUSA
LEANDRO GRANEMANN GAUDÊNCIO
ALINE MOMM
THEOMAR AQUILES KINHIRIN
MARIA DE LOURDES SILVEIRA SORDI
JANINE LUCIANO FIRMINO
GERSON LUIZ TAVARES
RAFAEL GALVÃO DE SOUZA
ELUSA CRISTINA COSTA SILVEIRA
LUCIANE BEIRO DE SOUZA MACHADO
WILSON DOTTA
TERESINHA DE JESUS BASTO DA SILVA
DANILO VASCONCELOS SANTOS
JOÃO VICTOR DELA ROCA
FLAVIA LEITIS RAMOS
DENISE ESPINDOLA SACHET
NEIMAR PALUDO
SCHIRLEY DA SILVA
ALANA ALICE DA CRUZ SILVA
</t>
  </si>
  <si>
    <t>Palestra: Alterações da LINDB: o que muda para os Tribunais de Contas?</t>
  </si>
  <si>
    <t xml:space="preserve">NAJLA SAIDA FAIN
ANA CLAUDIA GOMES
JADSON LUIS DA SILVA
MAYKON CARMINATTI DE FREITAS
ANDREZA DE MORAIS MACHADO
LEONARDO VALENTE FAVARETTO
JUSTINA PAZ DE OLIVEIRA
LUCIA HELENA GARCIA
ADRIANA ADRIANO SCHMITT
ALYSSON MATTJE
ADRIANA REGINA DIAS CARDOSO
BRUNO GODOY AZEVEDO SANTOS
FLÁVIA BOGONI DA SILVA
23/08/2019 14:20:00
FRANCIELLY STÄHELIN COELHO
HAMILTON HOBUS HOEMKE
SALETE OLIVEIRA
JAQUELINE MATTOS SILVA PEREIRA
MARIANI CANEVER LIBRELATO
GUSTAVO SILVA CABRAL
FABÍOLA SCHMITT ZENKER 
GABRIEL ROCHA FURLANETTO
23/08/2019 14:29:00
LUCIANA MARIA DE SOUZA
EDSON JOSÉ SEHNEM
PAULO VINICIUS HARADA DE OLIVEIRA
ALESSANDRO DE OLIVEIRA
ANDREZA SCHMIDT SILVA
MARCO AURÉLIO SOUZA DA SILVA
GUSTAVO ALBUQUERQUE DORNELLES
ENIO LUIZ ALPINI
LUIZ AUGUSTO NAGEL HULSE
FRANCIENE SILVA DE OLIVEIRA
CLAUDIA REGINA RICHTER COSTA LEMOS
GISSELE SOUZA DE FRANCESCHI NUNES
CLAUDIA VIEIRA DA SILVA
NILSOM ZANATTO
PATRICIA DE MELO LISBOA
CARLOS EDUARDO DA SILVA
CHRISTIANO AUGUSTO APOCALYPSE RODRIGUES
IVO POSSAMAI
AMILTON OPATSKI
GEORGE BRASIL PASCHOAL PITSICA
MICHELLE BAROUKI
SIDNEY ANTONIO TAVARES JUNIOR
GYANE CARPES BERTELLI
MARCELO DE ALMEIDA SARKIS
MIRIAN FRANCISCA ALVES PEREZ
LEANDRO GRANEMANN GAUDÊNCIO
IRENE GUIMARAES DE BARROS E OLIVEIRA
CRISTIANO FRANCIS MATOS DE MACEDO
VALÉRIA PATRICIO
MARCELO AGUIAR DOS SANTOS
MARCELO CORREA
ADRIANA NUNES DA SILVA
MAIRA GALDINO
SANDRO LUIZ NUNES
MICHELLE FERNANDA DE CONTO EL ACHKAR
MARCELO DA SILVA MAFRA
ADRIANE MARA LINSMEYER
CLEITON WESSLER
LUCAS VALENTE FAVARETTO
ANTONIO FELIPE OLIVEIRA RODRIGUES
GLAUCIA DA CUNHA
FÁBIO DAUFENBACH PEREIRA
PAULO DOUGLAS TEFILI FILHO
ODIR GOMES DA ROCHA NETO
ANNA CLARA LEITE PESTANA
ANTONIO PICHETTI JUNIOR
LUIS FELIPE CAMARGOS DE SOUSA
ANA PAULA MACHADO DA COSTA
LEONICE DA CUNHA MEDINA
ALINE MOMM
THEOMAR AQUILES KINHIRIN
MARIA DE LOURDES SILVEIRA SORDI
JANINE LUCIANO FIRMINO
ANDREA YUMI ICO
DANILO VASCONCELOS SANTOS
MARCIO ROGERIO DE MEDEIROS
RODRIGO LUZ GLORIA
SCHIRLEY DA SILVA
ROSE MARIA BENTO
FABIANA MARTINS PEDRO
RAFAEL GALVÃO DE SOUZA
BARTIRA NILSON BONOTTO
ELUSA CRISTINA COSTA SILVEIRA
GUILHERME BACK KOERICH
JONNY WINSTON DREWS
LUCIANE BEIRO DE SOUZA MACHADO
MONIQUE PORTELLA WILDI HOSTERNO
MARCOS ANTONIO FABRE
FABIO BATISTA
JOÃO VICTOR DELA ROCA
ANA CLAUDIA MOTA
PAULO SOTO DE MIRANDA
FLAVIA LEITIS RAMOS
AZOR EL ACHKAR
SABRINA PUNDEK MULLER
OSVALDO FARIA DE OLIVEIRA
JOSEANE APARECIDA CORREA
NEIMAR PALUDO
RENATA LIGOCKI PEDRO
DÉBORA BORIM DA SILVA
CAROLINE DE SOUZA
DENISE ESPINDOLA SACHET
LUAN BRANCHER GUSSO MACHADO
GRAZIELA M CORDEIRO ZOMER
ALEXANDRE PEREIRA BASTOS
STÉPHANIE DAROLD
CLAUTON SILVA RUPERTI
RAPHAEL PERICO DUTRA
DANDARA VIEIRA CAETANO
MARIANNE DA SILVA BRODBECK
AUGUSTO DE SOUSA RAMOS
SABRINA MADDALOZZO PIVATTO
MOISES HOEGENN
JOFFRE WENDHAUSEN VALENTE
CRISTINA DE OLIVEIRA ROSA SILVA
VANESSA WILDNER MARTINS
ADEMIR FENGLER
GIOVANNA WAIN SAN LAU
MATEUS MIROSKI WOLFF
GUSTAVO DE LIMA TENGUAN
BRUNO LORENZ
ANDRESSA ZANCANARO DE ABREU
ENZO L. DE CÓRDOVA
ROGERIO LOCH
DENISE REGINA STRUECKER
ROSANA APARECIDA BELLAN
RAUL DENIS PICKCIUS
KAROLINE DA SILVA COMELLI
EDU MARQUES FILHO
EDÉSIA FURLAN
ROBERTO SILVEIRA FLEISCHMANN
TAMILA CAVALER PESSOA DE MELLO
ALEX LEMOS KRAVCHYCHYN
ANTONIO CARLOS BOSCARDIN FILHO
ANA SOPHIA BESEN HILLESHEIM
VALÉRIA ROCHA LACERDA GRUENFELD
RICARDO CARDOSO DA SILVA
TERESINHA DE JESUS BASTO DA SILVA
PAULO CESAR SALUM
ALANA ALICE DA CRUZ SILVA
THAIS CRISTINA KICH
TARCILIA TEREZINHA PIO
EDUARDO GONZAGA DE OLIVEIRA
JOSE NEI ALBERTON ASCARI
LUIZ GONZAGA DE SOUZA
SILVANA SOUZA WESTARB GOLÇALVES
MARIANA MARRA DANTAS
ODILON CAVALLARI DE OLIVEIRA 
IZABELA SZPOGANICZ JUNCKES
</t>
  </si>
  <si>
    <t>1ª Reunião de Trabalho do Grupo G-6 do Acordo de Cooperação Técnica nº. 01/2018 - STN, IRB e ATRICON</t>
  </si>
  <si>
    <t>Servidores dos Entes Governamentais</t>
  </si>
  <si>
    <t>Sônia Endler de Oliveira e Maximiliano Mazera</t>
  </si>
  <si>
    <t>IX Encontro Técnico de Gestão de Pessoas dos Tribunais de Contas do Brasil</t>
  </si>
  <si>
    <t>Servidores da área de Gestão de Pessoas dos Tribunais de Contas do Brasil.</t>
  </si>
  <si>
    <t>Cristiane de Souza Reginatto, Giane Vanessa Fiorini, Martha Godinho Marques e Silvana Raimundo Salum</t>
  </si>
  <si>
    <t>XII Congresso Internacional de Direito e Economia</t>
  </si>
  <si>
    <t>Servidor do TCE</t>
  </si>
  <si>
    <t>Rafael Galvão de Souza</t>
  </si>
  <si>
    <t>Encontro Técnico Nacional de Auditoria de Obras Públicas – Enaop 2019</t>
  </si>
  <si>
    <t>Engenheiros e Arquitetos dos Órgãos de Controle Externo</t>
  </si>
  <si>
    <t>Rodrigo da Luz Gloria, Débora Borin da Silva e Marivalda May M. Steiner</t>
  </si>
  <si>
    <t>Auditoria Financeira do Setor Público: Teoria e Prática</t>
  </si>
  <si>
    <t>Professor Henrique Ferreira Souza Carneiro</t>
  </si>
  <si>
    <t xml:space="preserve">LUIZ PAULO MONTEIRO MAFRA
ROGERIO GUILHERME DE OLIVEIRA
MOISES HOEGENN
SALETE OLIVEIRA
RICARDO JOSE DA SILVA
ADRIANA NUNES DA SILVA
BRUNO GODOY AZEVEDO SANTOS
GISSELE SOUZA DE FRANCESCHI NUNES
ALANA ALICE DA CRUZ SILVA
EDÉSIA FURLAN
MOACIR BANDEIRA RIBEIRO
HEMERSON JOSE GARCIA
EDER DA SILVA VALIM
MIRIAN FRANCISCA ALVES PEREZ
LUIS FELIPE CAMARGOS DE SOUSA
EDSON JOSÉ SEHNEM
THAIS CRISTINA KICH
PRECILA COELHO CHELLA
DEJAIR CESAR TAVARES
DAMIANY DA FONSECA
NELSON COSTA JUNIOR
LEONARDO FAVARETTO
GABRIELA TOMAZ SIEGA
PAULO JOÃO BASTOS
CÉLIO HOEPERS
HENRIQUE FERREIRA SOUZA CARNEIRO 
</t>
  </si>
  <si>
    <t>47º Seminário Nacional para Gestão Pública - SECOP</t>
  </si>
  <si>
    <t>Profissionais de TIC do setor público de todo o Brasil, representantes das 3 esferas de Governo</t>
  </si>
  <si>
    <t>Brasília/DF</t>
  </si>
  <si>
    <t>4..403,50</t>
  </si>
  <si>
    <t>Jairo Wensing, Rafael Queiroz Gonçalves, Edison Stieven e Cristiano Francis Matos de Macedo.</t>
  </si>
  <si>
    <t>Setembro</t>
  </si>
  <si>
    <t>agosto</t>
  </si>
  <si>
    <t>setembro</t>
  </si>
</sst>
</file>

<file path=xl/styles.xml><?xml version="1.0" encoding="utf-8"?>
<styleSheet xmlns="http://schemas.openxmlformats.org/spreadsheetml/2006/main">
  <numFmts count="2">
    <numFmt numFmtId="43" formatCode="_-* #,##0.00_-;\-* #,##0.00_-;_-* &quot;-&quot;??_-;_-@_-"/>
    <numFmt numFmtId="164" formatCode="#,##0.000"/>
  </numFmts>
  <fonts count="12">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
      <sz val="11"/>
      <color theme="1"/>
      <name val="Calibri"/>
      <family val="2"/>
      <scheme val="minor"/>
    </font>
    <font>
      <sz val="9"/>
      <color theme="1"/>
      <name val="Garamond"/>
      <family val="1"/>
    </font>
    <font>
      <b/>
      <sz val="9"/>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60">
    <xf numFmtId="0" fontId="0" fillId="0" borderId="0" xfId="0"/>
    <xf numFmtId="0" fontId="0" fillId="2" borderId="0" xfId="0" applyFill="1" applyBorder="1"/>
    <xf numFmtId="0" fontId="0" fillId="2" borderId="0" xfId="0" applyFill="1"/>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1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vertical="center" wrapText="1"/>
    </xf>
    <xf numFmtId="49" fontId="4"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3" fontId="10" fillId="2" borderId="1" xfId="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3" fontId="1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wrapText="1"/>
    </xf>
    <xf numFmtId="164" fontId="10" fillId="2" borderId="1" xfId="0"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6" fillId="5" borderId="1" xfId="0"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12"/>
  <sheetViews>
    <sheetView topLeftCell="A10" zoomScale="80" zoomScaleNormal="80" workbookViewId="0">
      <selection activeCell="B23" sqref="B23"/>
    </sheetView>
  </sheetViews>
  <sheetFormatPr defaultColWidth="0" defaultRowHeight="15"/>
  <cols>
    <col min="1" max="1" width="11.7109375" bestFit="1" customWidth="1"/>
    <col min="2" max="2" width="46.5703125" bestFit="1" customWidth="1"/>
    <col min="3" max="3" width="10.7109375" bestFit="1" customWidth="1"/>
    <col min="4" max="4" width="17.42578125" style="30" customWidth="1"/>
    <col min="5" max="5" width="13.85546875" bestFit="1" customWidth="1"/>
    <col min="6" max="6" width="9.140625" customWidth="1"/>
    <col min="7" max="7" width="11.5703125" bestFit="1" customWidth="1"/>
    <col min="8" max="8" width="10.140625" bestFit="1" customWidth="1"/>
    <col min="9" max="9" width="10.85546875" bestFit="1" customWidth="1"/>
    <col min="10" max="10" width="9.140625" customWidth="1"/>
    <col min="11" max="11" width="14.140625" bestFit="1" customWidth="1"/>
    <col min="12" max="12" width="11" bestFit="1" customWidth="1"/>
    <col min="13" max="13" width="9.140625" customWidth="1"/>
    <col min="14" max="14" width="8.140625" bestFit="1" customWidth="1"/>
    <col min="15" max="15" width="44.140625" bestFit="1" customWidth="1"/>
    <col min="16" max="16384" width="9.140625" hidden="1"/>
  </cols>
  <sheetData>
    <row r="1" spans="1:15" ht="18.75">
      <c r="A1" s="57" t="s">
        <v>5</v>
      </c>
      <c r="B1" s="57"/>
      <c r="C1" s="57"/>
      <c r="D1" s="57"/>
      <c r="E1" s="57"/>
      <c r="F1" s="57"/>
      <c r="G1" s="57"/>
      <c r="H1" s="57"/>
      <c r="I1" s="57"/>
      <c r="J1" s="57"/>
      <c r="K1" s="57"/>
      <c r="L1" s="57"/>
      <c r="M1" s="57"/>
      <c r="N1" s="57"/>
      <c r="O1" s="58"/>
    </row>
    <row r="2" spans="1:15" ht="70.5" customHeight="1">
      <c r="A2" s="20" t="s">
        <v>0</v>
      </c>
      <c r="B2" s="21" t="s">
        <v>1</v>
      </c>
      <c r="C2" s="22" t="s">
        <v>2</v>
      </c>
      <c r="D2" s="21" t="s">
        <v>19</v>
      </c>
      <c r="E2" s="21" t="s">
        <v>3</v>
      </c>
      <c r="F2" s="21" t="s">
        <v>4</v>
      </c>
      <c r="G2" s="23" t="s">
        <v>83</v>
      </c>
      <c r="H2" s="23" t="s">
        <v>84</v>
      </c>
      <c r="I2" s="23" t="s">
        <v>85</v>
      </c>
      <c r="J2" s="23" t="s">
        <v>86</v>
      </c>
      <c r="K2" s="23" t="s">
        <v>87</v>
      </c>
      <c r="L2" s="23" t="s">
        <v>88</v>
      </c>
      <c r="M2" s="21" t="s">
        <v>89</v>
      </c>
      <c r="N2" s="22" t="s">
        <v>90</v>
      </c>
      <c r="O2" s="22" t="s">
        <v>91</v>
      </c>
    </row>
    <row r="3" spans="1:15" ht="72.75" customHeight="1">
      <c r="A3" s="44" t="s">
        <v>286</v>
      </c>
      <c r="B3" s="45" t="s">
        <v>261</v>
      </c>
      <c r="C3" s="45" t="s">
        <v>16</v>
      </c>
      <c r="D3" s="14" t="s">
        <v>21</v>
      </c>
      <c r="E3" s="46" t="s">
        <v>262</v>
      </c>
      <c r="F3" s="46" t="s">
        <v>63</v>
      </c>
      <c r="G3" s="47">
        <v>0</v>
      </c>
      <c r="H3" s="47">
        <v>0</v>
      </c>
      <c r="I3" s="48">
        <v>19473.68</v>
      </c>
      <c r="J3" s="26">
        <v>1231.2</v>
      </c>
      <c r="K3" s="49">
        <v>20704.88</v>
      </c>
      <c r="L3" s="47">
        <f>K3/N3</f>
        <v>405.97803921568629</v>
      </c>
      <c r="M3" s="46">
        <v>16</v>
      </c>
      <c r="N3" s="45">
        <v>51</v>
      </c>
      <c r="O3" s="45" t="s">
        <v>263</v>
      </c>
    </row>
    <row r="4" spans="1:15" ht="72.75" customHeight="1">
      <c r="A4" s="44" t="s">
        <v>286</v>
      </c>
      <c r="B4" s="45" t="s">
        <v>264</v>
      </c>
      <c r="C4" s="45" t="s">
        <v>16</v>
      </c>
      <c r="D4" s="25" t="s">
        <v>21</v>
      </c>
      <c r="E4" s="25" t="s">
        <v>262</v>
      </c>
      <c r="F4" s="45" t="s">
        <v>63</v>
      </c>
      <c r="G4" s="47">
        <v>0</v>
      </c>
      <c r="H4" s="47">
        <v>0</v>
      </c>
      <c r="I4" s="48">
        <v>5263.16</v>
      </c>
      <c r="J4" s="50">
        <v>1539</v>
      </c>
      <c r="K4" s="51">
        <v>6802.16</v>
      </c>
      <c r="L4" s="47">
        <f t="shared" ref="L4:L7" si="0">K4/N4</f>
        <v>44.751052631578943</v>
      </c>
      <c r="M4" s="45">
        <v>4</v>
      </c>
      <c r="N4" s="45">
        <v>152</v>
      </c>
      <c r="O4" s="52" t="s">
        <v>265</v>
      </c>
    </row>
    <row r="5" spans="1:15" ht="72.75" customHeight="1">
      <c r="A5" s="44" t="s">
        <v>286</v>
      </c>
      <c r="B5" s="45" t="s">
        <v>266</v>
      </c>
      <c r="C5" s="45" t="s">
        <v>12</v>
      </c>
      <c r="D5" s="14" t="s">
        <v>267</v>
      </c>
      <c r="E5" s="25" t="s">
        <v>13</v>
      </c>
      <c r="F5" s="45" t="s">
        <v>14</v>
      </c>
      <c r="G5" s="47">
        <v>3666</v>
      </c>
      <c r="H5" s="53">
        <v>2900</v>
      </c>
      <c r="I5" s="54">
        <v>0</v>
      </c>
      <c r="J5" s="54">
        <v>0</v>
      </c>
      <c r="K5" s="49">
        <v>6566</v>
      </c>
      <c r="L5" s="47">
        <v>3283</v>
      </c>
      <c r="M5" s="45">
        <v>8</v>
      </c>
      <c r="N5" s="45">
        <v>2</v>
      </c>
      <c r="O5" s="52" t="s">
        <v>268</v>
      </c>
    </row>
    <row r="6" spans="1:15" ht="72.75" customHeight="1">
      <c r="A6" s="44" t="s">
        <v>286</v>
      </c>
      <c r="B6" s="14" t="s">
        <v>269</v>
      </c>
      <c r="C6" s="14" t="s">
        <v>12</v>
      </c>
      <c r="D6" s="14" t="s">
        <v>270</v>
      </c>
      <c r="E6" s="5" t="s">
        <v>13</v>
      </c>
      <c r="F6" s="25" t="s">
        <v>109</v>
      </c>
      <c r="G6" s="26">
        <v>0</v>
      </c>
      <c r="H6" s="26">
        <v>7250</v>
      </c>
      <c r="I6" s="26">
        <v>0</v>
      </c>
      <c r="J6" s="26">
        <v>0</v>
      </c>
      <c r="K6" s="55">
        <f>G6+H6+I6+J6</f>
        <v>7250</v>
      </c>
      <c r="L6" s="56">
        <f t="shared" si="0"/>
        <v>1812.5</v>
      </c>
      <c r="M6" s="14">
        <v>12</v>
      </c>
      <c r="N6" s="14">
        <v>4</v>
      </c>
      <c r="O6" s="14" t="s">
        <v>271</v>
      </c>
    </row>
    <row r="7" spans="1:15" ht="72.75" customHeight="1">
      <c r="A7" s="44" t="s">
        <v>286</v>
      </c>
      <c r="B7" s="14" t="s">
        <v>272</v>
      </c>
      <c r="C7" s="14" t="s">
        <v>12</v>
      </c>
      <c r="D7" s="25" t="s">
        <v>273</v>
      </c>
      <c r="E7" s="25" t="s">
        <v>13</v>
      </c>
      <c r="F7" s="14" t="s">
        <v>166</v>
      </c>
      <c r="G7" s="26">
        <v>1143</v>
      </c>
      <c r="H7" s="26">
        <v>2175</v>
      </c>
      <c r="I7" s="26">
        <v>290</v>
      </c>
      <c r="J7" s="26">
        <v>0</v>
      </c>
      <c r="K7" s="27">
        <f>SUM(G7:J7)</f>
        <v>3608</v>
      </c>
      <c r="L7" s="47">
        <f t="shared" si="0"/>
        <v>3608</v>
      </c>
      <c r="M7" s="25">
        <v>14</v>
      </c>
      <c r="N7" s="14">
        <v>1</v>
      </c>
      <c r="O7" s="14" t="s">
        <v>274</v>
      </c>
    </row>
    <row r="8" spans="1:15" ht="72.75" customHeight="1">
      <c r="A8" s="44" t="s">
        <v>286</v>
      </c>
      <c r="B8" s="28" t="s">
        <v>275</v>
      </c>
      <c r="C8" s="14" t="s">
        <v>12</v>
      </c>
      <c r="D8" s="14" t="s">
        <v>276</v>
      </c>
      <c r="E8" s="14" t="s">
        <v>13</v>
      </c>
      <c r="F8" s="14" t="s">
        <v>32</v>
      </c>
      <c r="G8" s="26">
        <v>3099</v>
      </c>
      <c r="H8" s="26">
        <f>3*2900</f>
        <v>8700</v>
      </c>
      <c r="I8" s="26">
        <v>2400</v>
      </c>
      <c r="J8" s="26">
        <v>0</v>
      </c>
      <c r="K8" s="27">
        <f>G8+H8+I8+J8</f>
        <v>14199</v>
      </c>
      <c r="L8" s="26">
        <f>K8/N8</f>
        <v>4733</v>
      </c>
      <c r="M8" s="14">
        <v>18</v>
      </c>
      <c r="N8" s="14">
        <v>3</v>
      </c>
      <c r="O8" s="14" t="s">
        <v>277</v>
      </c>
    </row>
    <row r="9" spans="1:15" ht="72.75" customHeight="1">
      <c r="A9" s="44" t="s">
        <v>286</v>
      </c>
      <c r="B9" s="28" t="s">
        <v>278</v>
      </c>
      <c r="C9" s="14" t="s">
        <v>16</v>
      </c>
      <c r="D9" s="14" t="s">
        <v>21</v>
      </c>
      <c r="E9" s="14" t="s">
        <v>279</v>
      </c>
      <c r="F9" s="14" t="s">
        <v>63</v>
      </c>
      <c r="G9" s="26">
        <v>0</v>
      </c>
      <c r="H9" s="26">
        <v>0</v>
      </c>
      <c r="I9" s="26">
        <v>43500</v>
      </c>
      <c r="J9" s="26">
        <v>1923.75</v>
      </c>
      <c r="K9" s="27">
        <v>45423.75</v>
      </c>
      <c r="L9" s="26">
        <v>1747.07</v>
      </c>
      <c r="M9" s="14">
        <v>40</v>
      </c>
      <c r="N9" s="14">
        <v>26</v>
      </c>
      <c r="O9" s="14" t="s">
        <v>280</v>
      </c>
    </row>
    <row r="10" spans="1:15" ht="72.75" customHeight="1">
      <c r="A10" s="44" t="s">
        <v>286</v>
      </c>
      <c r="B10" s="28" t="s">
        <v>281</v>
      </c>
      <c r="C10" s="14" t="s">
        <v>12</v>
      </c>
      <c r="D10" s="14" t="s">
        <v>282</v>
      </c>
      <c r="E10" s="14" t="s">
        <v>13</v>
      </c>
      <c r="F10" s="14" t="s">
        <v>283</v>
      </c>
      <c r="G10" s="26">
        <v>7464</v>
      </c>
      <c r="H10" s="26">
        <v>10150</v>
      </c>
      <c r="I10" s="26">
        <v>0</v>
      </c>
      <c r="J10" s="26">
        <v>0</v>
      </c>
      <c r="K10" s="27">
        <v>17614</v>
      </c>
      <c r="L10" s="26" t="s">
        <v>284</v>
      </c>
      <c r="M10" s="14">
        <v>16</v>
      </c>
      <c r="N10" s="14">
        <v>4</v>
      </c>
      <c r="O10" s="14" t="s">
        <v>285</v>
      </c>
    </row>
    <row r="11" spans="1:15">
      <c r="A11" s="59" t="s">
        <v>200</v>
      </c>
      <c r="B11" s="59"/>
      <c r="C11" s="59"/>
      <c r="D11" s="59"/>
      <c r="E11" s="59"/>
      <c r="F11" s="59"/>
      <c r="G11" s="32">
        <f t="shared" ref="G11:N11" si="1">SUM(G3:G10)</f>
        <v>15372</v>
      </c>
      <c r="H11" s="32">
        <f t="shared" si="1"/>
        <v>31175</v>
      </c>
      <c r="I11" s="32">
        <f t="shared" si="1"/>
        <v>70926.84</v>
      </c>
      <c r="J11" s="32">
        <f t="shared" si="1"/>
        <v>4693.95</v>
      </c>
      <c r="K11" s="32">
        <f t="shared" si="1"/>
        <v>122167.79000000001</v>
      </c>
      <c r="L11" s="32">
        <f t="shared" si="1"/>
        <v>15634.299091847264</v>
      </c>
      <c r="M11" s="32">
        <f t="shared" si="1"/>
        <v>128</v>
      </c>
      <c r="N11" s="32">
        <f t="shared" si="1"/>
        <v>243</v>
      </c>
      <c r="O11" s="29"/>
    </row>
    <row r="12" spans="1:15">
      <c r="A12" s="43" t="s">
        <v>260</v>
      </c>
    </row>
  </sheetData>
  <autoFilter ref="A2:O10"/>
  <mergeCells count="2">
    <mergeCell ref="A1:O1"/>
    <mergeCell ref="A11:F1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O90"/>
  <sheetViews>
    <sheetView showGridLines="0" tabSelected="1" zoomScale="80" zoomScaleNormal="80" workbookViewId="0">
      <selection activeCell="U83" sqref="U83"/>
    </sheetView>
  </sheetViews>
  <sheetFormatPr defaultRowHeight="15"/>
  <cols>
    <col min="1" max="15" width="13.140625" customWidth="1"/>
  </cols>
  <sheetData>
    <row r="1" spans="1:15" s="2" customFormat="1" ht="46.5" customHeight="1">
      <c r="A1" s="40" t="s">
        <v>0</v>
      </c>
      <c r="B1" s="41" t="s">
        <v>1</v>
      </c>
      <c r="C1" s="42" t="s">
        <v>2</v>
      </c>
      <c r="D1" s="41" t="s">
        <v>19</v>
      </c>
      <c r="E1" s="41" t="s">
        <v>3</v>
      </c>
      <c r="F1" s="41" t="s">
        <v>4</v>
      </c>
      <c r="G1" s="38" t="s">
        <v>33</v>
      </c>
      <c r="H1" s="38" t="s">
        <v>6</v>
      </c>
      <c r="I1" s="38" t="s">
        <v>10</v>
      </c>
      <c r="J1" s="38" t="s">
        <v>8</v>
      </c>
      <c r="K1" s="41" t="s">
        <v>7</v>
      </c>
      <c r="L1" s="42" t="s">
        <v>9</v>
      </c>
      <c r="M1" s="42" t="s">
        <v>41</v>
      </c>
      <c r="N1" s="42" t="s">
        <v>37</v>
      </c>
      <c r="O1" s="42" t="s">
        <v>82</v>
      </c>
    </row>
    <row r="2" spans="1:15" s="2" customFormat="1" ht="30" customHeight="1">
      <c r="A2" s="9" t="s">
        <v>42</v>
      </c>
      <c r="B2" s="11" t="s">
        <v>43</v>
      </c>
      <c r="C2" s="11" t="s">
        <v>43</v>
      </c>
      <c r="D2" s="11" t="s">
        <v>43</v>
      </c>
      <c r="E2" s="11" t="s">
        <v>43</v>
      </c>
      <c r="F2" s="11" t="s">
        <v>43</v>
      </c>
      <c r="G2" s="11" t="s">
        <v>43</v>
      </c>
      <c r="H2" s="11" t="s">
        <v>43</v>
      </c>
      <c r="I2" s="11" t="s">
        <v>43</v>
      </c>
      <c r="J2" s="11" t="s">
        <v>43</v>
      </c>
      <c r="K2" s="11" t="s">
        <v>43</v>
      </c>
      <c r="L2" s="11" t="s">
        <v>43</v>
      </c>
      <c r="M2" s="11" t="s">
        <v>43</v>
      </c>
      <c r="N2" s="18" t="s">
        <v>43</v>
      </c>
      <c r="O2" s="15" t="s">
        <v>43</v>
      </c>
    </row>
    <row r="3" spans="1:15" ht="30" customHeight="1">
      <c r="A3" s="9" t="s">
        <v>38</v>
      </c>
      <c r="B3" s="6" t="s">
        <v>11</v>
      </c>
      <c r="C3" s="4" t="s">
        <v>12</v>
      </c>
      <c r="D3" s="4" t="s">
        <v>34</v>
      </c>
      <c r="E3" s="4" t="s">
        <v>13</v>
      </c>
      <c r="F3" s="4" t="s">
        <v>14</v>
      </c>
      <c r="G3" s="8">
        <v>1558.57</v>
      </c>
      <c r="H3" s="8">
        <v>2076</v>
      </c>
      <c r="I3" s="8">
        <v>0</v>
      </c>
      <c r="J3" s="8">
        <v>0</v>
      </c>
      <c r="K3" s="8">
        <f>G3+H3</f>
        <v>3634.5699999999997</v>
      </c>
      <c r="L3" s="8">
        <f t="shared" ref="L3:L8" si="0">K3/N3</f>
        <v>3634.5699999999997</v>
      </c>
      <c r="M3" s="4">
        <v>16</v>
      </c>
      <c r="N3" s="19">
        <v>1</v>
      </c>
      <c r="O3" s="16" t="s">
        <v>64</v>
      </c>
    </row>
    <row r="4" spans="1:15" ht="30" customHeight="1">
      <c r="A4" s="9" t="s">
        <v>38</v>
      </c>
      <c r="B4" s="6" t="s">
        <v>15</v>
      </c>
      <c r="C4" s="4" t="s">
        <v>16</v>
      </c>
      <c r="D4" s="4" t="s">
        <v>36</v>
      </c>
      <c r="E4" s="4" t="s">
        <v>13</v>
      </c>
      <c r="F4" s="4" t="s">
        <v>40</v>
      </c>
      <c r="G4" s="8">
        <v>0</v>
      </c>
      <c r="H4" s="8">
        <v>0</v>
      </c>
      <c r="I4" s="8">
        <v>900</v>
      </c>
      <c r="J4" s="8">
        <v>0</v>
      </c>
      <c r="K4" s="8">
        <v>900</v>
      </c>
      <c r="L4" s="8">
        <f t="shared" si="0"/>
        <v>100</v>
      </c>
      <c r="M4" s="4">
        <v>5</v>
      </c>
      <c r="N4" s="19">
        <v>9</v>
      </c>
      <c r="O4" s="16" t="s">
        <v>65</v>
      </c>
    </row>
    <row r="5" spans="1:15" ht="30" customHeight="1">
      <c r="A5" s="9" t="s">
        <v>38</v>
      </c>
      <c r="B5" s="6" t="s">
        <v>17</v>
      </c>
      <c r="C5" s="4" t="s">
        <v>12</v>
      </c>
      <c r="D5" s="4" t="s">
        <v>34</v>
      </c>
      <c r="E5" s="4" t="s">
        <v>13</v>
      </c>
      <c r="F5" s="4" t="s">
        <v>18</v>
      </c>
      <c r="G5" s="8">
        <v>4538.8999999999996</v>
      </c>
      <c r="H5" s="8">
        <v>6228</v>
      </c>
      <c r="I5" s="8">
        <v>0</v>
      </c>
      <c r="J5" s="8">
        <v>0</v>
      </c>
      <c r="K5" s="8">
        <f>G5+H5</f>
        <v>10766.9</v>
      </c>
      <c r="L5" s="8">
        <f t="shared" si="0"/>
        <v>1794.4833333333333</v>
      </c>
      <c r="M5" s="4">
        <v>8</v>
      </c>
      <c r="N5" s="19">
        <v>6</v>
      </c>
      <c r="O5" s="16" t="s">
        <v>66</v>
      </c>
    </row>
    <row r="6" spans="1:15" s="1" customFormat="1" ht="30" customHeight="1">
      <c r="A6" s="10" t="s">
        <v>39</v>
      </c>
      <c r="B6" s="6" t="s">
        <v>20</v>
      </c>
      <c r="C6" s="4" t="s">
        <v>12</v>
      </c>
      <c r="D6" s="5" t="s">
        <v>21</v>
      </c>
      <c r="E6" s="4" t="s">
        <v>13</v>
      </c>
      <c r="F6" s="4" t="s">
        <v>31</v>
      </c>
      <c r="G6" s="8">
        <v>0</v>
      </c>
      <c r="H6" s="8">
        <v>0</v>
      </c>
      <c r="I6" s="8">
        <v>3053.7</v>
      </c>
      <c r="J6" s="8">
        <v>0</v>
      </c>
      <c r="K6" s="8">
        <f>I6</f>
        <v>3053.7</v>
      </c>
      <c r="L6" s="8">
        <f t="shared" si="0"/>
        <v>3053.7</v>
      </c>
      <c r="M6" s="5">
        <v>45</v>
      </c>
      <c r="N6" s="19">
        <v>1</v>
      </c>
      <c r="O6" s="15" t="s">
        <v>67</v>
      </c>
    </row>
    <row r="7" spans="1:15" ht="30" customHeight="1">
      <c r="A7" s="10" t="s">
        <v>39</v>
      </c>
      <c r="B7" s="6" t="s">
        <v>22</v>
      </c>
      <c r="C7" s="4" t="s">
        <v>16</v>
      </c>
      <c r="D7" s="5" t="s">
        <v>21</v>
      </c>
      <c r="E7" s="5" t="s">
        <v>23</v>
      </c>
      <c r="F7" s="5" t="s">
        <v>40</v>
      </c>
      <c r="G7" s="8">
        <v>0</v>
      </c>
      <c r="H7" s="8">
        <v>0</v>
      </c>
      <c r="I7" s="8">
        <v>0</v>
      </c>
      <c r="J7" s="8">
        <v>0</v>
      </c>
      <c r="K7" s="8">
        <v>0</v>
      </c>
      <c r="L7" s="8">
        <f t="shared" si="0"/>
        <v>0</v>
      </c>
      <c r="M7" s="5">
        <v>2</v>
      </c>
      <c r="N7" s="19">
        <v>94</v>
      </c>
      <c r="O7" s="16" t="s">
        <v>68</v>
      </c>
    </row>
    <row r="8" spans="1:15" ht="30" customHeight="1">
      <c r="A8" s="10" t="s">
        <v>39</v>
      </c>
      <c r="B8" s="6" t="s">
        <v>24</v>
      </c>
      <c r="C8" s="4" t="s">
        <v>12</v>
      </c>
      <c r="D8" s="5" t="s">
        <v>21</v>
      </c>
      <c r="E8" s="4" t="s">
        <v>13</v>
      </c>
      <c r="F8" s="4" t="s">
        <v>18</v>
      </c>
      <c r="G8" s="8">
        <v>669</v>
      </c>
      <c r="H8" s="8">
        <v>2768</v>
      </c>
      <c r="I8" s="8">
        <v>0</v>
      </c>
      <c r="J8" s="8">
        <v>0</v>
      </c>
      <c r="K8" s="8">
        <f t="shared" ref="K8:K13" si="1">G8+H8+I8+J8</f>
        <v>3437</v>
      </c>
      <c r="L8" s="8">
        <f t="shared" si="0"/>
        <v>3437</v>
      </c>
      <c r="M8" s="4">
        <v>24</v>
      </c>
      <c r="N8" s="19">
        <v>1</v>
      </c>
      <c r="O8" s="16" t="s">
        <v>69</v>
      </c>
    </row>
    <row r="9" spans="1:15" ht="30" customHeight="1">
      <c r="A9" s="10" t="s">
        <v>39</v>
      </c>
      <c r="B9" s="7" t="s">
        <v>25</v>
      </c>
      <c r="C9" s="4" t="s">
        <v>16</v>
      </c>
      <c r="D9" s="5" t="s">
        <v>21</v>
      </c>
      <c r="E9" s="4" t="s">
        <v>26</v>
      </c>
      <c r="F9" s="4" t="s">
        <v>40</v>
      </c>
      <c r="G9" s="8">
        <v>0</v>
      </c>
      <c r="H9" s="8">
        <v>0</v>
      </c>
      <c r="I9" s="8">
        <v>1440</v>
      </c>
      <c r="J9" s="8">
        <v>615.6</v>
      </c>
      <c r="K9" s="8">
        <f t="shared" si="1"/>
        <v>2055.6</v>
      </c>
      <c r="L9" s="8">
        <f>K9/N9</f>
        <v>76.133333333333326</v>
      </c>
      <c r="M9" s="4">
        <v>9</v>
      </c>
      <c r="N9" s="19">
        <v>27</v>
      </c>
      <c r="O9" s="17" t="s">
        <v>70</v>
      </c>
    </row>
    <row r="10" spans="1:15" ht="30" customHeight="1">
      <c r="A10" s="10" t="s">
        <v>39</v>
      </c>
      <c r="B10" s="6" t="s">
        <v>27</v>
      </c>
      <c r="C10" s="4" t="s">
        <v>12</v>
      </c>
      <c r="D10" s="5" t="s">
        <v>35</v>
      </c>
      <c r="E10" s="4" t="s">
        <v>13</v>
      </c>
      <c r="F10" s="4" t="s">
        <v>18</v>
      </c>
      <c r="G10" s="8">
        <v>2047</v>
      </c>
      <c r="H10" s="8">
        <v>692</v>
      </c>
      <c r="I10" s="8">
        <v>0</v>
      </c>
      <c r="J10" s="8">
        <v>0</v>
      </c>
      <c r="K10" s="8">
        <f t="shared" si="1"/>
        <v>2739</v>
      </c>
      <c r="L10" s="8">
        <f t="shared" ref="L10:L12" si="2">K10/N10</f>
        <v>2739</v>
      </c>
      <c r="M10" s="4">
        <v>3</v>
      </c>
      <c r="N10" s="19">
        <v>1</v>
      </c>
      <c r="O10" s="16" t="s">
        <v>71</v>
      </c>
    </row>
    <row r="11" spans="1:15" ht="30" customHeight="1">
      <c r="A11" s="10" t="s">
        <v>39</v>
      </c>
      <c r="B11" s="6" t="s">
        <v>28</v>
      </c>
      <c r="C11" s="4" t="s">
        <v>12</v>
      </c>
      <c r="D11" s="4" t="s">
        <v>35</v>
      </c>
      <c r="E11" s="4" t="s">
        <v>13</v>
      </c>
      <c r="F11" s="4" t="s">
        <v>32</v>
      </c>
      <c r="G11" s="8">
        <v>748</v>
      </c>
      <c r="H11" s="8">
        <v>2768</v>
      </c>
      <c r="I11" s="8">
        <v>0</v>
      </c>
      <c r="J11" s="8">
        <v>0</v>
      </c>
      <c r="K11" s="8">
        <f t="shared" si="1"/>
        <v>3516</v>
      </c>
      <c r="L11" s="8">
        <f t="shared" si="2"/>
        <v>3516</v>
      </c>
      <c r="M11" s="4">
        <v>16</v>
      </c>
      <c r="N11" s="19">
        <v>1</v>
      </c>
      <c r="O11" s="16" t="s">
        <v>69</v>
      </c>
    </row>
    <row r="12" spans="1:15" ht="30" customHeight="1">
      <c r="A12" s="10" t="s">
        <v>39</v>
      </c>
      <c r="B12" s="6" t="s">
        <v>29</v>
      </c>
      <c r="C12" s="4" t="s">
        <v>12</v>
      </c>
      <c r="D12" s="4" t="s">
        <v>34</v>
      </c>
      <c r="E12" s="4" t="s">
        <v>13</v>
      </c>
      <c r="F12" s="4" t="s">
        <v>30</v>
      </c>
      <c r="G12" s="8">
        <v>0</v>
      </c>
      <c r="H12" s="8">
        <v>0</v>
      </c>
      <c r="I12" s="8">
        <v>11960</v>
      </c>
      <c r="J12" s="8">
        <v>0</v>
      </c>
      <c r="K12" s="8">
        <f t="shared" si="1"/>
        <v>11960</v>
      </c>
      <c r="L12" s="8">
        <f t="shared" si="2"/>
        <v>2392</v>
      </c>
      <c r="M12" s="4">
        <v>16</v>
      </c>
      <c r="N12" s="19">
        <v>5</v>
      </c>
      <c r="O12" s="16" t="s">
        <v>72</v>
      </c>
    </row>
    <row r="13" spans="1:15" s="3" customFormat="1" ht="30" customHeight="1">
      <c r="A13" s="10" t="s">
        <v>53</v>
      </c>
      <c r="B13" s="4" t="s">
        <v>20</v>
      </c>
      <c r="C13" s="4" t="s">
        <v>12</v>
      </c>
      <c r="D13" s="5" t="s">
        <v>21</v>
      </c>
      <c r="E13" s="5" t="s">
        <v>58</v>
      </c>
      <c r="F13" s="4" t="s">
        <v>62</v>
      </c>
      <c r="G13" s="12">
        <v>0</v>
      </c>
      <c r="H13" s="12">
        <v>0</v>
      </c>
      <c r="I13" s="12">
        <v>3053.7</v>
      </c>
      <c r="J13" s="12">
        <v>0</v>
      </c>
      <c r="K13" s="12">
        <f t="shared" si="1"/>
        <v>3053.7</v>
      </c>
      <c r="L13" s="12">
        <f>K13/N13</f>
        <v>3053.7</v>
      </c>
      <c r="M13" s="5">
        <v>45</v>
      </c>
      <c r="N13" s="19">
        <v>1</v>
      </c>
      <c r="O13" s="14" t="s">
        <v>67</v>
      </c>
    </row>
    <row r="14" spans="1:15" ht="30" customHeight="1">
      <c r="A14" s="10" t="s">
        <v>53</v>
      </c>
      <c r="B14" s="13" t="s">
        <v>44</v>
      </c>
      <c r="C14" s="4" t="s">
        <v>12</v>
      </c>
      <c r="D14" s="4" t="s">
        <v>21</v>
      </c>
      <c r="E14" s="4" t="s">
        <v>59</v>
      </c>
      <c r="F14" s="4" t="s">
        <v>63</v>
      </c>
      <c r="G14" s="12">
        <v>0</v>
      </c>
      <c r="H14" s="12">
        <v>0</v>
      </c>
      <c r="I14" s="12">
        <v>0</v>
      </c>
      <c r="J14" s="12">
        <v>0</v>
      </c>
      <c r="K14" s="12">
        <f t="shared" ref="K14:K22" si="3">G14+H14+I14+J14</f>
        <v>0</v>
      </c>
      <c r="L14" s="12">
        <f t="shared" ref="L14:L22" si="4">K14/N14</f>
        <v>0</v>
      </c>
      <c r="M14" s="4">
        <v>3</v>
      </c>
      <c r="N14" s="4">
        <v>2</v>
      </c>
      <c r="O14" s="14" t="s">
        <v>73</v>
      </c>
    </row>
    <row r="15" spans="1:15" ht="30" customHeight="1">
      <c r="A15" s="10" t="s">
        <v>53</v>
      </c>
      <c r="B15" s="4" t="s">
        <v>45</v>
      </c>
      <c r="C15" s="4" t="s">
        <v>12</v>
      </c>
      <c r="D15" s="4" t="s">
        <v>21</v>
      </c>
      <c r="E15" s="4" t="s">
        <v>59</v>
      </c>
      <c r="F15" s="4" t="s">
        <v>63</v>
      </c>
      <c r="G15" s="12">
        <v>0</v>
      </c>
      <c r="H15" s="12">
        <v>0</v>
      </c>
      <c r="I15" s="12">
        <v>0</v>
      </c>
      <c r="J15" s="12">
        <v>0</v>
      </c>
      <c r="K15" s="12">
        <f t="shared" si="3"/>
        <v>0</v>
      </c>
      <c r="L15" s="12">
        <f t="shared" si="4"/>
        <v>0</v>
      </c>
      <c r="M15" s="4">
        <v>3</v>
      </c>
      <c r="N15" s="4">
        <v>3</v>
      </c>
      <c r="O15" s="14" t="s">
        <v>74</v>
      </c>
    </row>
    <row r="16" spans="1:15" ht="30" customHeight="1">
      <c r="A16" s="10" t="s">
        <v>53</v>
      </c>
      <c r="B16" s="4" t="s">
        <v>46</v>
      </c>
      <c r="C16" s="4" t="s">
        <v>16</v>
      </c>
      <c r="D16" s="4" t="s">
        <v>21</v>
      </c>
      <c r="E16" s="4" t="s">
        <v>60</v>
      </c>
      <c r="F16" s="4" t="s">
        <v>63</v>
      </c>
      <c r="G16" s="12">
        <v>0</v>
      </c>
      <c r="H16" s="12">
        <v>0</v>
      </c>
      <c r="I16" s="12">
        <v>2190</v>
      </c>
      <c r="J16" s="12">
        <v>0</v>
      </c>
      <c r="K16" s="12">
        <f t="shared" si="3"/>
        <v>2190</v>
      </c>
      <c r="L16" s="12">
        <f t="shared" si="4"/>
        <v>136.875</v>
      </c>
      <c r="M16" s="4">
        <v>12</v>
      </c>
      <c r="N16" s="4">
        <v>16</v>
      </c>
      <c r="O16" s="14" t="s">
        <v>75</v>
      </c>
    </row>
    <row r="17" spans="1:15" ht="30" customHeight="1">
      <c r="A17" s="10" t="s">
        <v>53</v>
      </c>
      <c r="B17" s="4" t="s">
        <v>47</v>
      </c>
      <c r="C17" s="4" t="s">
        <v>16</v>
      </c>
      <c r="D17" s="4" t="s">
        <v>21</v>
      </c>
      <c r="E17" s="4" t="s">
        <v>60</v>
      </c>
      <c r="F17" s="4" t="s">
        <v>63</v>
      </c>
      <c r="G17" s="12">
        <v>0</v>
      </c>
      <c r="H17" s="12">
        <v>0</v>
      </c>
      <c r="I17" s="12">
        <v>3390</v>
      </c>
      <c r="J17" s="12">
        <v>0</v>
      </c>
      <c r="K17" s="12">
        <f t="shared" si="3"/>
        <v>3390</v>
      </c>
      <c r="L17" s="12">
        <f t="shared" si="4"/>
        <v>199.41176470588235</v>
      </c>
      <c r="M17" s="4">
        <v>18</v>
      </c>
      <c r="N17" s="4">
        <v>17</v>
      </c>
      <c r="O17" s="14" t="s">
        <v>76</v>
      </c>
    </row>
    <row r="18" spans="1:15" ht="30" customHeight="1">
      <c r="A18" s="10" t="s">
        <v>53</v>
      </c>
      <c r="B18" s="4" t="s">
        <v>48</v>
      </c>
      <c r="C18" s="4" t="s">
        <v>16</v>
      </c>
      <c r="D18" s="4" t="s">
        <v>21</v>
      </c>
      <c r="E18" s="4" t="s">
        <v>61</v>
      </c>
      <c r="F18" s="4" t="s">
        <v>63</v>
      </c>
      <c r="G18" s="12">
        <v>0</v>
      </c>
      <c r="H18" s="12">
        <v>0</v>
      </c>
      <c r="I18" s="12">
        <v>14700</v>
      </c>
      <c r="J18" s="12">
        <v>769.5</v>
      </c>
      <c r="K18" s="12">
        <f t="shared" si="3"/>
        <v>15469.5</v>
      </c>
      <c r="L18" s="12">
        <f t="shared" si="4"/>
        <v>909.97058823529414</v>
      </c>
      <c r="M18" s="4">
        <v>18</v>
      </c>
      <c r="N18" s="4">
        <v>17</v>
      </c>
      <c r="O18" s="14" t="s">
        <v>77</v>
      </c>
    </row>
    <row r="19" spans="1:15" ht="30" customHeight="1">
      <c r="A19" s="10" t="s">
        <v>53</v>
      </c>
      <c r="B19" s="4" t="s">
        <v>49</v>
      </c>
      <c r="C19" s="4" t="s">
        <v>12</v>
      </c>
      <c r="D19" s="4" t="s">
        <v>54</v>
      </c>
      <c r="E19" s="4" t="s">
        <v>13</v>
      </c>
      <c r="F19" s="4" t="s">
        <v>14</v>
      </c>
      <c r="G19" s="12">
        <v>2190</v>
      </c>
      <c r="H19" s="12">
        <f>1730*2</f>
        <v>3460</v>
      </c>
      <c r="I19" s="12">
        <f>2*3390</f>
        <v>6780</v>
      </c>
      <c r="J19" s="12">
        <v>0</v>
      </c>
      <c r="K19" s="12">
        <f t="shared" si="3"/>
        <v>12430</v>
      </c>
      <c r="L19" s="12">
        <f t="shared" si="4"/>
        <v>6215</v>
      </c>
      <c r="M19" s="4">
        <v>16</v>
      </c>
      <c r="N19" s="4">
        <v>2</v>
      </c>
      <c r="O19" s="14" t="s">
        <v>78</v>
      </c>
    </row>
    <row r="20" spans="1:15" ht="30" customHeight="1">
      <c r="A20" s="10" t="s">
        <v>53</v>
      </c>
      <c r="B20" s="4" t="s">
        <v>50</v>
      </c>
      <c r="C20" s="4" t="s">
        <v>12</v>
      </c>
      <c r="D20" s="4" t="s">
        <v>55</v>
      </c>
      <c r="E20" s="4" t="s">
        <v>13</v>
      </c>
      <c r="F20" s="4" t="s">
        <v>18</v>
      </c>
      <c r="G20" s="12">
        <v>5364</v>
      </c>
      <c r="H20" s="12">
        <f>4*2076</f>
        <v>8304</v>
      </c>
      <c r="I20" s="12">
        <v>0</v>
      </c>
      <c r="J20" s="12">
        <v>0</v>
      </c>
      <c r="K20" s="12">
        <f t="shared" si="3"/>
        <v>13668</v>
      </c>
      <c r="L20" s="12">
        <f t="shared" si="4"/>
        <v>3417</v>
      </c>
      <c r="M20" s="4">
        <v>16</v>
      </c>
      <c r="N20" s="4">
        <v>4</v>
      </c>
      <c r="O20" s="14" t="s">
        <v>79</v>
      </c>
    </row>
    <row r="21" spans="1:15" ht="30" customHeight="1">
      <c r="A21" s="10" t="s">
        <v>53</v>
      </c>
      <c r="B21" s="4" t="s">
        <v>51</v>
      </c>
      <c r="C21" s="4" t="s">
        <v>12</v>
      </c>
      <c r="D21" s="4" t="s">
        <v>56</v>
      </c>
      <c r="E21" s="4" t="s">
        <v>13</v>
      </c>
      <c r="F21" s="4" t="s">
        <v>30</v>
      </c>
      <c r="G21" s="12">
        <v>0</v>
      </c>
      <c r="H21" s="12">
        <v>0</v>
      </c>
      <c r="I21" s="12">
        <f>5129.88+1832.1+1540</f>
        <v>8501.98</v>
      </c>
      <c r="J21" s="12">
        <v>0</v>
      </c>
      <c r="K21" s="12">
        <f t="shared" si="3"/>
        <v>8501.98</v>
      </c>
      <c r="L21" s="12">
        <f t="shared" si="4"/>
        <v>708.49833333333333</v>
      </c>
      <c r="M21" s="4"/>
      <c r="N21" s="4">
        <v>12</v>
      </c>
      <c r="O21" s="14" t="s">
        <v>80</v>
      </c>
    </row>
    <row r="22" spans="1:15" ht="30" customHeight="1">
      <c r="A22" s="10" t="s">
        <v>53</v>
      </c>
      <c r="B22" s="4" t="s">
        <v>52</v>
      </c>
      <c r="C22" s="4" t="s">
        <v>12</v>
      </c>
      <c r="D22" s="4" t="s">
        <v>57</v>
      </c>
      <c r="E22" s="4" t="s">
        <v>13</v>
      </c>
      <c r="F22" s="4" t="s">
        <v>30</v>
      </c>
      <c r="G22" s="12">
        <v>0</v>
      </c>
      <c r="H22" s="12">
        <v>0</v>
      </c>
      <c r="I22" s="12">
        <v>6375</v>
      </c>
      <c r="J22" s="12">
        <v>0</v>
      </c>
      <c r="K22" s="12">
        <f t="shared" si="3"/>
        <v>6375</v>
      </c>
      <c r="L22" s="12">
        <f t="shared" si="4"/>
        <v>3187.5</v>
      </c>
      <c r="M22" s="4">
        <v>16</v>
      </c>
      <c r="N22" s="4">
        <v>2</v>
      </c>
      <c r="O22" s="14" t="s">
        <v>81</v>
      </c>
    </row>
    <row r="23" spans="1:15" ht="30" customHeight="1">
      <c r="A23" s="10" t="s">
        <v>130</v>
      </c>
      <c r="B23" s="14" t="s">
        <v>20</v>
      </c>
      <c r="C23" s="14" t="s">
        <v>12</v>
      </c>
      <c r="D23" s="14" t="s">
        <v>92</v>
      </c>
      <c r="E23" s="25" t="s">
        <v>13</v>
      </c>
      <c r="F23" s="14" t="s">
        <v>62</v>
      </c>
      <c r="G23" s="26">
        <v>0</v>
      </c>
      <c r="H23" s="26">
        <v>0</v>
      </c>
      <c r="I23" s="26">
        <v>3053.7</v>
      </c>
      <c r="J23" s="26">
        <v>0</v>
      </c>
      <c r="K23" s="27">
        <f>SUM(G23:J23)</f>
        <v>3053.7</v>
      </c>
      <c r="L23" s="26">
        <f>K23/N23</f>
        <v>3053.7</v>
      </c>
      <c r="M23" s="25">
        <v>45</v>
      </c>
      <c r="N23" s="14">
        <v>1</v>
      </c>
      <c r="O23" s="14" t="s">
        <v>67</v>
      </c>
    </row>
    <row r="24" spans="1:15" ht="30" customHeight="1">
      <c r="A24" s="10" t="s">
        <v>130</v>
      </c>
      <c r="B24" s="28" t="s">
        <v>93</v>
      </c>
      <c r="C24" s="14" t="s">
        <v>12</v>
      </c>
      <c r="D24" s="14" t="s">
        <v>94</v>
      </c>
      <c r="E24" s="14" t="s">
        <v>13</v>
      </c>
      <c r="F24" s="14" t="s">
        <v>95</v>
      </c>
      <c r="G24" s="26">
        <v>1636</v>
      </c>
      <c r="H24" s="26">
        <f>2*2076</f>
        <v>4152</v>
      </c>
      <c r="I24" s="26">
        <v>1200</v>
      </c>
      <c r="J24" s="26">
        <v>0</v>
      </c>
      <c r="K24" s="27">
        <f t="shared" ref="K24:K36" si="5">SUM(G24:J24)</f>
        <v>6988</v>
      </c>
      <c r="L24" s="26">
        <f t="shared" ref="L24:L36" si="6">K24/N24</f>
        <v>3494</v>
      </c>
      <c r="M24" s="14">
        <v>16</v>
      </c>
      <c r="N24" s="14">
        <v>2</v>
      </c>
      <c r="O24" s="14" t="s">
        <v>96</v>
      </c>
    </row>
    <row r="25" spans="1:15" ht="30" customHeight="1">
      <c r="A25" s="10" t="s">
        <v>130</v>
      </c>
      <c r="B25" s="28" t="s">
        <v>97</v>
      </c>
      <c r="C25" s="14" t="s">
        <v>12</v>
      </c>
      <c r="D25" s="14" t="s">
        <v>98</v>
      </c>
      <c r="E25" s="14" t="s">
        <v>13</v>
      </c>
      <c r="F25" s="14" t="s">
        <v>95</v>
      </c>
      <c r="G25" s="26">
        <v>2006</v>
      </c>
      <c r="H25" s="26">
        <f>2*2768</f>
        <v>5536</v>
      </c>
      <c r="I25" s="26">
        <v>6800</v>
      </c>
      <c r="J25" s="26">
        <v>0</v>
      </c>
      <c r="K25" s="27">
        <f t="shared" si="5"/>
        <v>14342</v>
      </c>
      <c r="L25" s="26">
        <f t="shared" si="6"/>
        <v>7171</v>
      </c>
      <c r="M25" s="14">
        <v>17</v>
      </c>
      <c r="N25" s="14">
        <v>2</v>
      </c>
      <c r="O25" s="14" t="s">
        <v>99</v>
      </c>
    </row>
    <row r="26" spans="1:15" ht="30" customHeight="1">
      <c r="A26" s="10" t="s">
        <v>130</v>
      </c>
      <c r="B26" s="14" t="s">
        <v>100</v>
      </c>
      <c r="C26" s="14" t="s">
        <v>16</v>
      </c>
      <c r="D26" s="14" t="s">
        <v>92</v>
      </c>
      <c r="E26" s="14" t="s">
        <v>101</v>
      </c>
      <c r="F26" s="14" t="s">
        <v>63</v>
      </c>
      <c r="G26" s="26">
        <v>0</v>
      </c>
      <c r="H26" s="26">
        <v>0</v>
      </c>
      <c r="I26" s="26">
        <v>0</v>
      </c>
      <c r="J26" s="26">
        <v>0</v>
      </c>
      <c r="K26" s="27">
        <f t="shared" si="5"/>
        <v>0</v>
      </c>
      <c r="L26" s="26">
        <f t="shared" si="6"/>
        <v>0</v>
      </c>
      <c r="M26" s="14">
        <v>3</v>
      </c>
      <c r="N26" s="14">
        <v>7</v>
      </c>
      <c r="O26" s="14" t="s">
        <v>102</v>
      </c>
    </row>
    <row r="27" spans="1:15" ht="30" customHeight="1">
      <c r="A27" s="10" t="s">
        <v>130</v>
      </c>
      <c r="B27" s="28" t="s">
        <v>103</v>
      </c>
      <c r="C27" s="14" t="s">
        <v>12</v>
      </c>
      <c r="D27" s="14" t="s">
        <v>104</v>
      </c>
      <c r="E27" s="14" t="s">
        <v>13</v>
      </c>
      <c r="F27" s="14" t="s">
        <v>105</v>
      </c>
      <c r="G27" s="26">
        <v>8697</v>
      </c>
      <c r="H27" s="26">
        <f>3*1038</f>
        <v>3114</v>
      </c>
      <c r="I27" s="26">
        <v>0</v>
      </c>
      <c r="J27" s="26">
        <v>0</v>
      </c>
      <c r="K27" s="27">
        <f>SUM(G27:J27)</f>
        <v>11811</v>
      </c>
      <c r="L27" s="26">
        <f t="shared" si="6"/>
        <v>3937</v>
      </c>
      <c r="M27" s="14">
        <v>8</v>
      </c>
      <c r="N27" s="14">
        <v>3</v>
      </c>
      <c r="O27" s="14" t="s">
        <v>106</v>
      </c>
    </row>
    <row r="28" spans="1:15" ht="30" customHeight="1">
      <c r="A28" s="10" t="s">
        <v>130</v>
      </c>
      <c r="B28" s="14" t="s">
        <v>107</v>
      </c>
      <c r="C28" s="14" t="s">
        <v>12</v>
      </c>
      <c r="D28" s="14" t="s">
        <v>108</v>
      </c>
      <c r="E28" s="14" t="s">
        <v>13</v>
      </c>
      <c r="F28" s="14" t="s">
        <v>109</v>
      </c>
      <c r="G28" s="26">
        <v>0</v>
      </c>
      <c r="H28" s="26">
        <v>0</v>
      </c>
      <c r="I28" s="26">
        <v>0</v>
      </c>
      <c r="J28" s="26">
        <v>0</v>
      </c>
      <c r="K28" s="27">
        <f t="shared" si="5"/>
        <v>0</v>
      </c>
      <c r="L28" s="26">
        <f t="shared" si="6"/>
        <v>0</v>
      </c>
      <c r="M28" s="14">
        <v>16</v>
      </c>
      <c r="N28" s="14">
        <v>8</v>
      </c>
      <c r="O28" s="14" t="s">
        <v>110</v>
      </c>
    </row>
    <row r="29" spans="1:15" ht="30" customHeight="1">
      <c r="A29" s="10" t="s">
        <v>130</v>
      </c>
      <c r="B29" s="14" t="s">
        <v>111</v>
      </c>
      <c r="C29" s="14" t="s">
        <v>16</v>
      </c>
      <c r="D29" s="14" t="s">
        <v>92</v>
      </c>
      <c r="E29" s="14" t="s">
        <v>112</v>
      </c>
      <c r="F29" s="14" t="s">
        <v>63</v>
      </c>
      <c r="G29" s="26">
        <v>0</v>
      </c>
      <c r="H29" s="26">
        <v>0</v>
      </c>
      <c r="I29" s="26">
        <v>0</v>
      </c>
      <c r="J29" s="26">
        <v>0</v>
      </c>
      <c r="K29" s="27">
        <f>SUM(G29:J29)</f>
        <v>0</v>
      </c>
      <c r="L29" s="26">
        <f t="shared" si="6"/>
        <v>0</v>
      </c>
      <c r="M29" s="14">
        <v>3</v>
      </c>
      <c r="N29" s="14">
        <v>15</v>
      </c>
      <c r="O29" s="14" t="s">
        <v>113</v>
      </c>
    </row>
    <row r="30" spans="1:15" ht="30" customHeight="1">
      <c r="A30" s="10" t="s">
        <v>130</v>
      </c>
      <c r="B30" s="14" t="s">
        <v>111</v>
      </c>
      <c r="C30" s="14" t="s">
        <v>16</v>
      </c>
      <c r="D30" s="14" t="s">
        <v>92</v>
      </c>
      <c r="E30" s="14" t="s">
        <v>112</v>
      </c>
      <c r="F30" s="14" t="s">
        <v>63</v>
      </c>
      <c r="G30" s="26">
        <v>0</v>
      </c>
      <c r="H30" s="26">
        <v>0</v>
      </c>
      <c r="I30" s="26">
        <v>0</v>
      </c>
      <c r="J30" s="26">
        <v>0</v>
      </c>
      <c r="K30" s="27">
        <f t="shared" si="5"/>
        <v>0</v>
      </c>
      <c r="L30" s="26">
        <f t="shared" si="6"/>
        <v>0</v>
      </c>
      <c r="M30" s="14">
        <v>3</v>
      </c>
      <c r="N30" s="14">
        <v>16</v>
      </c>
      <c r="O30" s="14" t="s">
        <v>114</v>
      </c>
    </row>
    <row r="31" spans="1:15" ht="30" customHeight="1">
      <c r="A31" s="10" t="s">
        <v>130</v>
      </c>
      <c r="B31" s="14" t="s">
        <v>111</v>
      </c>
      <c r="C31" s="14" t="s">
        <v>16</v>
      </c>
      <c r="D31" s="14" t="s">
        <v>92</v>
      </c>
      <c r="E31" s="14" t="s">
        <v>112</v>
      </c>
      <c r="F31" s="14" t="s">
        <v>63</v>
      </c>
      <c r="G31" s="26">
        <v>0</v>
      </c>
      <c r="H31" s="26">
        <v>0</v>
      </c>
      <c r="I31" s="26">
        <v>0</v>
      </c>
      <c r="J31" s="26">
        <v>0</v>
      </c>
      <c r="K31" s="27">
        <f t="shared" si="5"/>
        <v>0</v>
      </c>
      <c r="L31" s="26">
        <f t="shared" si="6"/>
        <v>0</v>
      </c>
      <c r="M31" s="14">
        <v>3</v>
      </c>
      <c r="N31" s="14">
        <v>7</v>
      </c>
      <c r="O31" s="14" t="s">
        <v>115</v>
      </c>
    </row>
    <row r="32" spans="1:15" ht="30" customHeight="1">
      <c r="A32" s="10" t="s">
        <v>130</v>
      </c>
      <c r="B32" s="14" t="s">
        <v>116</v>
      </c>
      <c r="C32" s="14" t="s">
        <v>16</v>
      </c>
      <c r="D32" s="14" t="s">
        <v>92</v>
      </c>
      <c r="E32" s="14" t="s">
        <v>112</v>
      </c>
      <c r="F32" s="14" t="s">
        <v>63</v>
      </c>
      <c r="G32" s="26">
        <v>0</v>
      </c>
      <c r="H32" s="26">
        <v>0</v>
      </c>
      <c r="I32" s="26">
        <v>0</v>
      </c>
      <c r="J32" s="26">
        <v>0</v>
      </c>
      <c r="K32" s="27">
        <f>SUM(G32:J32)</f>
        <v>0</v>
      </c>
      <c r="L32" s="26">
        <f t="shared" si="6"/>
        <v>0</v>
      </c>
      <c r="M32" s="14">
        <v>6</v>
      </c>
      <c r="N32" s="14">
        <v>13</v>
      </c>
      <c r="O32" s="14" t="s">
        <v>117</v>
      </c>
    </row>
    <row r="33" spans="1:15" ht="30" customHeight="1">
      <c r="A33" s="10" t="s">
        <v>130</v>
      </c>
      <c r="B33" s="14" t="s">
        <v>118</v>
      </c>
      <c r="C33" s="14" t="s">
        <v>12</v>
      </c>
      <c r="D33" s="14" t="s">
        <v>119</v>
      </c>
      <c r="E33" s="14" t="s">
        <v>13</v>
      </c>
      <c r="F33" s="14" t="s">
        <v>30</v>
      </c>
      <c r="G33" s="26">
        <v>0</v>
      </c>
      <c r="H33" s="26">
        <v>0</v>
      </c>
      <c r="I33" s="26">
        <v>920</v>
      </c>
      <c r="J33" s="26">
        <v>0</v>
      </c>
      <c r="K33" s="27">
        <f t="shared" si="5"/>
        <v>920</v>
      </c>
      <c r="L33" s="26">
        <f t="shared" si="6"/>
        <v>460</v>
      </c>
      <c r="M33" s="14">
        <v>8</v>
      </c>
      <c r="N33" s="14">
        <v>2</v>
      </c>
      <c r="O33" s="14" t="s">
        <v>120</v>
      </c>
    </row>
    <row r="34" spans="1:15" ht="30" customHeight="1">
      <c r="A34" s="10" t="s">
        <v>130</v>
      </c>
      <c r="B34" s="14" t="s">
        <v>121</v>
      </c>
      <c r="C34" s="14" t="s">
        <v>12</v>
      </c>
      <c r="D34" s="14" t="s">
        <v>122</v>
      </c>
      <c r="E34" s="14" t="s">
        <v>13</v>
      </c>
      <c r="F34" s="14" t="s">
        <v>95</v>
      </c>
      <c r="G34" s="26">
        <f>782+549</f>
        <v>1331</v>
      </c>
      <c r="H34" s="26">
        <f>2076+2076</f>
        <v>4152</v>
      </c>
      <c r="I34" s="26">
        <v>0</v>
      </c>
      <c r="J34" s="26">
        <v>0</v>
      </c>
      <c r="K34" s="27">
        <f>SUM(G34:J34)</f>
        <v>5483</v>
      </c>
      <c r="L34" s="26">
        <f t="shared" si="6"/>
        <v>2741.5</v>
      </c>
      <c r="M34" s="14">
        <v>14</v>
      </c>
      <c r="N34" s="14">
        <v>2</v>
      </c>
      <c r="O34" s="14" t="s">
        <v>123</v>
      </c>
    </row>
    <row r="35" spans="1:15" ht="30" customHeight="1">
      <c r="A35" s="10" t="s">
        <v>130</v>
      </c>
      <c r="B35" s="14" t="s">
        <v>124</v>
      </c>
      <c r="C35" s="14" t="s">
        <v>12</v>
      </c>
      <c r="D35" s="14" t="s">
        <v>125</v>
      </c>
      <c r="E35" s="14" t="s">
        <v>13</v>
      </c>
      <c r="F35" s="14" t="s">
        <v>109</v>
      </c>
      <c r="G35" s="26">
        <v>819.8</v>
      </c>
      <c r="H35" s="26">
        <v>1384</v>
      </c>
      <c r="I35" s="26">
        <v>0</v>
      </c>
      <c r="J35" s="26">
        <v>0</v>
      </c>
      <c r="K35" s="27">
        <f t="shared" si="5"/>
        <v>2203.8000000000002</v>
      </c>
      <c r="L35" s="26">
        <f t="shared" si="6"/>
        <v>2203.8000000000002</v>
      </c>
      <c r="M35" s="14">
        <v>6</v>
      </c>
      <c r="N35" s="14">
        <v>1</v>
      </c>
      <c r="O35" s="14" t="s">
        <v>126</v>
      </c>
    </row>
    <row r="36" spans="1:15" ht="30" customHeight="1">
      <c r="A36" s="10" t="s">
        <v>130</v>
      </c>
      <c r="B36" s="14" t="s">
        <v>127</v>
      </c>
      <c r="C36" s="14" t="s">
        <v>12</v>
      </c>
      <c r="D36" s="14" t="s">
        <v>128</v>
      </c>
      <c r="E36" s="14" t="s">
        <v>13</v>
      </c>
      <c r="F36" s="14" t="s">
        <v>95</v>
      </c>
      <c r="G36" s="26">
        <v>860</v>
      </c>
      <c r="H36" s="26">
        <f>4*692</f>
        <v>2768</v>
      </c>
      <c r="I36" s="26">
        <f>4380+2190</f>
        <v>6570</v>
      </c>
      <c r="J36" s="26">
        <v>0</v>
      </c>
      <c r="K36" s="27">
        <f t="shared" si="5"/>
        <v>10198</v>
      </c>
      <c r="L36" s="26">
        <f t="shared" si="6"/>
        <v>3399.3333333333335</v>
      </c>
      <c r="M36" s="14">
        <v>10</v>
      </c>
      <c r="N36" s="14">
        <v>3</v>
      </c>
      <c r="O36" s="14" t="s">
        <v>129</v>
      </c>
    </row>
    <row r="37" spans="1:15" ht="30" customHeight="1">
      <c r="A37" s="10" t="s">
        <v>160</v>
      </c>
      <c r="B37" s="24" t="s">
        <v>20</v>
      </c>
      <c r="C37" s="24" t="s">
        <v>12</v>
      </c>
      <c r="D37" s="24" t="s">
        <v>92</v>
      </c>
      <c r="E37" s="24" t="s">
        <v>13</v>
      </c>
      <c r="F37" s="31" t="s">
        <v>62</v>
      </c>
      <c r="G37" s="24">
        <v>0</v>
      </c>
      <c r="H37" s="24">
        <v>0</v>
      </c>
      <c r="I37" s="24">
        <v>3053.7</v>
      </c>
      <c r="J37" s="24">
        <v>0</v>
      </c>
      <c r="K37" s="27">
        <v>3053.7</v>
      </c>
      <c r="L37" s="24">
        <v>3053.7</v>
      </c>
      <c r="M37" s="24">
        <v>45</v>
      </c>
      <c r="N37" s="24">
        <v>1</v>
      </c>
      <c r="O37" s="24" t="s">
        <v>67</v>
      </c>
    </row>
    <row r="38" spans="1:15" ht="30" customHeight="1">
      <c r="A38" s="10" t="s">
        <v>160</v>
      </c>
      <c r="B38" s="14" t="s">
        <v>131</v>
      </c>
      <c r="C38" s="14" t="s">
        <v>12</v>
      </c>
      <c r="D38" s="14" t="s">
        <v>132</v>
      </c>
      <c r="E38" s="25" t="s">
        <v>13</v>
      </c>
      <c r="F38" s="14" t="s">
        <v>14</v>
      </c>
      <c r="G38" s="26">
        <f>1498+1175</f>
        <v>2673</v>
      </c>
      <c r="H38" s="26">
        <f>3*2422</f>
        <v>7266</v>
      </c>
      <c r="I38" s="26">
        <v>0</v>
      </c>
      <c r="J38" s="26">
        <v>0</v>
      </c>
      <c r="K38" s="27">
        <f>SUM(G38:J38)</f>
        <v>9939</v>
      </c>
      <c r="L38" s="26">
        <f>K38/N38</f>
        <v>3313</v>
      </c>
      <c r="M38" s="25">
        <v>24</v>
      </c>
      <c r="N38" s="14">
        <v>3</v>
      </c>
      <c r="O38" s="14" t="s">
        <v>133</v>
      </c>
    </row>
    <row r="39" spans="1:15" ht="30" customHeight="1">
      <c r="A39" s="10" t="s">
        <v>160</v>
      </c>
      <c r="B39" s="14" t="s">
        <v>134</v>
      </c>
      <c r="C39" s="14" t="s">
        <v>12</v>
      </c>
      <c r="D39" s="14" t="s">
        <v>135</v>
      </c>
      <c r="E39" s="25" t="s">
        <v>13</v>
      </c>
      <c r="F39" s="14" t="s">
        <v>30</v>
      </c>
      <c r="G39" s="26">
        <v>0</v>
      </c>
      <c r="H39" s="26">
        <v>0</v>
      </c>
      <c r="I39" s="26">
        <v>892.5</v>
      </c>
      <c r="J39" s="26">
        <v>0</v>
      </c>
      <c r="K39" s="27">
        <f t="shared" ref="K39:K46" si="7">SUM(G39:J39)</f>
        <v>892.5</v>
      </c>
      <c r="L39" s="26">
        <f t="shared" ref="L39:L46" si="8">K39/N39</f>
        <v>297.5</v>
      </c>
      <c r="M39" s="25">
        <v>10</v>
      </c>
      <c r="N39" s="14">
        <v>3</v>
      </c>
      <c r="O39" s="14" t="s">
        <v>136</v>
      </c>
    </row>
    <row r="40" spans="1:15" ht="30" customHeight="1">
      <c r="A40" s="10" t="s">
        <v>160</v>
      </c>
      <c r="B40" s="14" t="s">
        <v>137</v>
      </c>
      <c r="C40" s="14" t="s">
        <v>12</v>
      </c>
      <c r="D40" s="25" t="s">
        <v>138</v>
      </c>
      <c r="E40" s="25" t="s">
        <v>13</v>
      </c>
      <c r="F40" s="14" t="s">
        <v>18</v>
      </c>
      <c r="G40" s="26">
        <v>408</v>
      </c>
      <c r="H40" s="26">
        <v>2422</v>
      </c>
      <c r="I40" s="26">
        <v>3258</v>
      </c>
      <c r="J40" s="26">
        <v>0</v>
      </c>
      <c r="K40" s="27">
        <f t="shared" si="7"/>
        <v>6088</v>
      </c>
      <c r="L40" s="26">
        <f t="shared" si="8"/>
        <v>6088</v>
      </c>
      <c r="M40" s="25">
        <v>20</v>
      </c>
      <c r="N40" s="14">
        <v>1</v>
      </c>
      <c r="O40" s="14" t="s">
        <v>139</v>
      </c>
    </row>
    <row r="41" spans="1:15" ht="30" customHeight="1">
      <c r="A41" s="10" t="s">
        <v>160</v>
      </c>
      <c r="B41" s="28" t="s">
        <v>140</v>
      </c>
      <c r="C41" s="14" t="s">
        <v>12</v>
      </c>
      <c r="D41" s="14" t="s">
        <v>141</v>
      </c>
      <c r="E41" s="14" t="s">
        <v>13</v>
      </c>
      <c r="F41" s="14" t="s">
        <v>14</v>
      </c>
      <c r="G41" s="26">
        <v>1089</v>
      </c>
      <c r="H41" s="26">
        <v>2076</v>
      </c>
      <c r="I41" s="26">
        <v>3590</v>
      </c>
      <c r="J41" s="26">
        <v>0</v>
      </c>
      <c r="K41" s="27">
        <f t="shared" si="7"/>
        <v>6755</v>
      </c>
      <c r="L41" s="26">
        <f t="shared" si="8"/>
        <v>6755</v>
      </c>
      <c r="M41" s="14">
        <v>14</v>
      </c>
      <c r="N41" s="14">
        <v>1</v>
      </c>
      <c r="O41" s="14" t="s">
        <v>142</v>
      </c>
    </row>
    <row r="42" spans="1:15" ht="30" customHeight="1">
      <c r="A42" s="10" t="s">
        <v>160</v>
      </c>
      <c r="B42" s="28" t="s">
        <v>143</v>
      </c>
      <c r="C42" s="14" t="s">
        <v>16</v>
      </c>
      <c r="D42" s="14" t="s">
        <v>92</v>
      </c>
      <c r="E42" s="28" t="s">
        <v>144</v>
      </c>
      <c r="F42" s="14" t="s">
        <v>63</v>
      </c>
      <c r="G42" s="26">
        <v>0</v>
      </c>
      <c r="H42" s="26">
        <v>0</v>
      </c>
      <c r="I42" s="26">
        <v>0</v>
      </c>
      <c r="J42" s="26">
        <v>0</v>
      </c>
      <c r="K42" s="27">
        <f t="shared" si="7"/>
        <v>0</v>
      </c>
      <c r="L42" s="26">
        <f t="shared" si="8"/>
        <v>0</v>
      </c>
      <c r="M42" s="14">
        <v>3</v>
      </c>
      <c r="N42" s="14">
        <v>111</v>
      </c>
      <c r="O42" s="14" t="s">
        <v>145</v>
      </c>
    </row>
    <row r="43" spans="1:15" ht="30" customHeight="1">
      <c r="A43" s="10" t="s">
        <v>160</v>
      </c>
      <c r="B43" s="28" t="s">
        <v>146</v>
      </c>
      <c r="C43" s="14" t="s">
        <v>16</v>
      </c>
      <c r="D43" s="14" t="s">
        <v>92</v>
      </c>
      <c r="E43" s="28" t="s">
        <v>147</v>
      </c>
      <c r="F43" s="14" t="s">
        <v>63</v>
      </c>
      <c r="G43" s="26">
        <v>0</v>
      </c>
      <c r="H43" s="26">
        <v>0</v>
      </c>
      <c r="I43" s="26">
        <v>0</v>
      </c>
      <c r="J43" s="26">
        <v>0</v>
      </c>
      <c r="K43" s="27">
        <f t="shared" si="7"/>
        <v>0</v>
      </c>
      <c r="L43" s="26">
        <f t="shared" si="8"/>
        <v>0</v>
      </c>
      <c r="M43" s="14">
        <v>3</v>
      </c>
      <c r="N43" s="14">
        <v>20</v>
      </c>
      <c r="O43" s="14" t="s">
        <v>148</v>
      </c>
    </row>
    <row r="44" spans="1:15" ht="30" customHeight="1">
      <c r="A44" s="10" t="s">
        <v>160</v>
      </c>
      <c r="B44" s="14" t="s">
        <v>149</v>
      </c>
      <c r="C44" s="14" t="s">
        <v>16</v>
      </c>
      <c r="D44" s="14" t="s">
        <v>92</v>
      </c>
      <c r="E44" s="14" t="s">
        <v>150</v>
      </c>
      <c r="F44" s="14" t="s">
        <v>63</v>
      </c>
      <c r="G44" s="26">
        <v>0</v>
      </c>
      <c r="H44" s="26">
        <v>0</v>
      </c>
      <c r="I44" s="26">
        <v>4680</v>
      </c>
      <c r="J44" s="26">
        <v>1615.95</v>
      </c>
      <c r="K44" s="27">
        <f t="shared" si="7"/>
        <v>6295.95</v>
      </c>
      <c r="L44" s="26">
        <f t="shared" si="8"/>
        <v>179.88428571428571</v>
      </c>
      <c r="M44" s="14">
        <v>24</v>
      </c>
      <c r="N44" s="14">
        <v>35</v>
      </c>
      <c r="O44" s="14" t="s">
        <v>151</v>
      </c>
    </row>
    <row r="45" spans="1:15" ht="30" customHeight="1">
      <c r="A45" s="10" t="s">
        <v>160</v>
      </c>
      <c r="B45" s="14" t="s">
        <v>152</v>
      </c>
      <c r="C45" s="14" t="s">
        <v>12</v>
      </c>
      <c r="D45" s="14" t="s">
        <v>153</v>
      </c>
      <c r="E45" s="14" t="s">
        <v>13</v>
      </c>
      <c r="F45" s="14" t="s">
        <v>154</v>
      </c>
      <c r="G45" s="26">
        <f>1024+952+1024</f>
        <v>3000</v>
      </c>
      <c r="H45" s="26">
        <f>3114+2422+2422</f>
        <v>7958</v>
      </c>
      <c r="I45" s="26">
        <v>0</v>
      </c>
      <c r="J45" s="26">
        <v>0</v>
      </c>
      <c r="K45" s="27">
        <f t="shared" si="7"/>
        <v>10958</v>
      </c>
      <c r="L45" s="26">
        <f t="shared" si="8"/>
        <v>3652.6666666666665</v>
      </c>
      <c r="M45" s="14">
        <v>15</v>
      </c>
      <c r="N45" s="14">
        <v>3</v>
      </c>
      <c r="O45" s="14" t="s">
        <v>155</v>
      </c>
    </row>
    <row r="46" spans="1:15" ht="30" customHeight="1">
      <c r="A46" s="10" t="s">
        <v>160</v>
      </c>
      <c r="B46" s="14" t="s">
        <v>156</v>
      </c>
      <c r="C46" s="14" t="s">
        <v>12</v>
      </c>
      <c r="D46" s="14" t="s">
        <v>157</v>
      </c>
      <c r="E46" s="14" t="s">
        <v>13</v>
      </c>
      <c r="F46" s="14" t="s">
        <v>158</v>
      </c>
      <c r="G46" s="26">
        <v>2810</v>
      </c>
      <c r="H46" s="26">
        <f>2*3114</f>
        <v>6228</v>
      </c>
      <c r="I46" s="26">
        <v>1800</v>
      </c>
      <c r="J46" s="26">
        <v>0</v>
      </c>
      <c r="K46" s="27">
        <f t="shared" si="7"/>
        <v>10838</v>
      </c>
      <c r="L46" s="26">
        <f t="shared" si="8"/>
        <v>5419</v>
      </c>
      <c r="M46" s="14">
        <v>16</v>
      </c>
      <c r="N46" s="14">
        <v>2</v>
      </c>
      <c r="O46" s="14" t="s">
        <v>159</v>
      </c>
    </row>
    <row r="47" spans="1:15" ht="46.5" customHeight="1">
      <c r="A47" s="33" t="s">
        <v>199</v>
      </c>
      <c r="B47" s="34" t="s">
        <v>20</v>
      </c>
      <c r="C47" s="35" t="s">
        <v>12</v>
      </c>
      <c r="D47" s="34" t="s">
        <v>92</v>
      </c>
      <c r="E47" s="34" t="s">
        <v>13</v>
      </c>
      <c r="F47" s="35" t="s">
        <v>62</v>
      </c>
      <c r="G47" s="36">
        <v>0</v>
      </c>
      <c r="H47" s="36">
        <v>0</v>
      </c>
      <c r="I47" s="36">
        <v>3053.7</v>
      </c>
      <c r="J47" s="36">
        <v>0</v>
      </c>
      <c r="K47" s="37">
        <v>3053.7</v>
      </c>
      <c r="L47" s="36">
        <v>3053.7</v>
      </c>
      <c r="M47" s="34">
        <v>45</v>
      </c>
      <c r="N47" s="35">
        <v>1</v>
      </c>
      <c r="O47" s="14" t="s">
        <v>67</v>
      </c>
    </row>
    <row r="48" spans="1:15" ht="46.5" customHeight="1">
      <c r="A48" s="33" t="s">
        <v>199</v>
      </c>
      <c r="B48" s="34" t="s">
        <v>161</v>
      </c>
      <c r="C48" s="35" t="s">
        <v>12</v>
      </c>
      <c r="D48" s="35" t="s">
        <v>162</v>
      </c>
      <c r="E48" s="34" t="s">
        <v>13</v>
      </c>
      <c r="F48" s="34" t="s">
        <v>163</v>
      </c>
      <c r="G48" s="36">
        <f>1422+507+301</f>
        <v>2230</v>
      </c>
      <c r="H48" s="36">
        <f>1730+1730+1730</f>
        <v>5190</v>
      </c>
      <c r="I48" s="36">
        <v>0</v>
      </c>
      <c r="J48" s="36">
        <v>0</v>
      </c>
      <c r="K48" s="37">
        <f>G48+H48+I48+J48</f>
        <v>7420</v>
      </c>
      <c r="L48" s="36">
        <f>K48/N48</f>
        <v>2473.3333333333335</v>
      </c>
      <c r="M48" s="34">
        <v>11</v>
      </c>
      <c r="N48" s="35">
        <v>3</v>
      </c>
      <c r="O48" s="14" t="s">
        <v>164</v>
      </c>
    </row>
    <row r="49" spans="1:15" ht="46.5" customHeight="1">
      <c r="A49" s="33" t="s">
        <v>199</v>
      </c>
      <c r="B49" s="34" t="s">
        <v>165</v>
      </c>
      <c r="C49" s="35" t="s">
        <v>12</v>
      </c>
      <c r="D49" s="35" t="s">
        <v>55</v>
      </c>
      <c r="E49" s="34" t="s">
        <v>13</v>
      </c>
      <c r="F49" s="34" t="s">
        <v>166</v>
      </c>
      <c r="G49" s="36">
        <f>4128</f>
        <v>4128</v>
      </c>
      <c r="H49" s="36">
        <f>2076+2076+2076</f>
        <v>6228</v>
      </c>
      <c r="I49" s="36">
        <v>0</v>
      </c>
      <c r="J49" s="36">
        <v>0</v>
      </c>
      <c r="K49" s="37">
        <f t="shared" ref="K49:K60" si="9">G49+H49+I49+J49</f>
        <v>10356</v>
      </c>
      <c r="L49" s="36">
        <f t="shared" ref="L49:L60" si="10">K49/N49</f>
        <v>3452</v>
      </c>
      <c r="M49" s="34">
        <v>17</v>
      </c>
      <c r="N49" s="35">
        <v>3</v>
      </c>
      <c r="O49" s="14" t="s">
        <v>167</v>
      </c>
    </row>
    <row r="50" spans="1:15" ht="46.5" customHeight="1">
      <c r="A50" s="33" t="s">
        <v>199</v>
      </c>
      <c r="B50" s="34" t="s">
        <v>168</v>
      </c>
      <c r="C50" s="35" t="s">
        <v>12</v>
      </c>
      <c r="D50" s="35" t="s">
        <v>169</v>
      </c>
      <c r="E50" s="34" t="s">
        <v>13</v>
      </c>
      <c r="F50" s="34" t="s">
        <v>14</v>
      </c>
      <c r="G50" s="36">
        <v>4282</v>
      </c>
      <c r="H50" s="36">
        <f>3460+3460</f>
        <v>6920</v>
      </c>
      <c r="I50" s="36">
        <v>1000</v>
      </c>
      <c r="J50" s="36">
        <v>0</v>
      </c>
      <c r="K50" s="37">
        <f t="shared" si="9"/>
        <v>12202</v>
      </c>
      <c r="L50" s="36">
        <f t="shared" si="10"/>
        <v>6101</v>
      </c>
      <c r="M50" s="34">
        <v>20</v>
      </c>
      <c r="N50" s="35">
        <v>2</v>
      </c>
      <c r="O50" s="14" t="s">
        <v>170</v>
      </c>
    </row>
    <row r="51" spans="1:15" ht="46.5" customHeight="1">
      <c r="A51" s="33" t="s">
        <v>199</v>
      </c>
      <c r="B51" s="34" t="s">
        <v>171</v>
      </c>
      <c r="C51" s="35" t="s">
        <v>12</v>
      </c>
      <c r="D51" s="35" t="s">
        <v>55</v>
      </c>
      <c r="E51" s="34" t="s">
        <v>13</v>
      </c>
      <c r="F51" s="34" t="s">
        <v>18</v>
      </c>
      <c r="G51" s="36">
        <v>1604</v>
      </c>
      <c r="H51" s="36">
        <v>1812</v>
      </c>
      <c r="I51" s="36">
        <v>0</v>
      </c>
      <c r="J51" s="36">
        <v>0</v>
      </c>
      <c r="K51" s="37">
        <f t="shared" si="9"/>
        <v>3416</v>
      </c>
      <c r="L51" s="36">
        <f t="shared" si="10"/>
        <v>3416</v>
      </c>
      <c r="M51" s="34">
        <v>8</v>
      </c>
      <c r="N51" s="35">
        <v>1</v>
      </c>
      <c r="O51" s="14" t="s">
        <v>172</v>
      </c>
    </row>
    <row r="52" spans="1:15" ht="46.5" customHeight="1">
      <c r="A52" s="33" t="s">
        <v>199</v>
      </c>
      <c r="B52" s="34" t="s">
        <v>173</v>
      </c>
      <c r="C52" s="35" t="s">
        <v>12</v>
      </c>
      <c r="D52" s="35" t="s">
        <v>174</v>
      </c>
      <c r="E52" s="34" t="s">
        <v>13</v>
      </c>
      <c r="F52" s="34" t="s">
        <v>30</v>
      </c>
      <c r="G52" s="36">
        <v>0</v>
      </c>
      <c r="H52" s="36">
        <v>0</v>
      </c>
      <c r="I52" s="36">
        <v>550</v>
      </c>
      <c r="J52" s="36">
        <v>0</v>
      </c>
      <c r="K52" s="37">
        <f t="shared" si="9"/>
        <v>550</v>
      </c>
      <c r="L52" s="36">
        <f t="shared" si="10"/>
        <v>50</v>
      </c>
      <c r="M52" s="34">
        <v>3</v>
      </c>
      <c r="N52" s="35">
        <v>11</v>
      </c>
      <c r="O52" s="14" t="s">
        <v>175</v>
      </c>
    </row>
    <row r="53" spans="1:15" ht="46.5" customHeight="1">
      <c r="A53" s="33" t="s">
        <v>199</v>
      </c>
      <c r="B53" s="34" t="s">
        <v>176</v>
      </c>
      <c r="C53" s="35" t="s">
        <v>12</v>
      </c>
      <c r="D53" s="35" t="s">
        <v>177</v>
      </c>
      <c r="E53" s="34" t="s">
        <v>13</v>
      </c>
      <c r="F53" s="34" t="s">
        <v>30</v>
      </c>
      <c r="G53" s="36">
        <v>0</v>
      </c>
      <c r="H53" s="36">
        <v>0</v>
      </c>
      <c r="I53" s="36">
        <f>3200+475</f>
        <v>3675</v>
      </c>
      <c r="J53" s="36">
        <v>0</v>
      </c>
      <c r="K53" s="37">
        <f t="shared" si="9"/>
        <v>3675</v>
      </c>
      <c r="L53" s="36">
        <f t="shared" si="10"/>
        <v>735</v>
      </c>
      <c r="M53" s="34">
        <v>20</v>
      </c>
      <c r="N53" s="35">
        <v>5</v>
      </c>
      <c r="O53" s="14" t="s">
        <v>178</v>
      </c>
    </row>
    <row r="54" spans="1:15" ht="46.5" customHeight="1">
      <c r="A54" s="33" t="s">
        <v>199</v>
      </c>
      <c r="B54" s="35" t="s">
        <v>179</v>
      </c>
      <c r="C54" s="35" t="s">
        <v>16</v>
      </c>
      <c r="D54" s="34" t="s">
        <v>92</v>
      </c>
      <c r="E54" s="35" t="s">
        <v>180</v>
      </c>
      <c r="F54" s="35" t="s">
        <v>63</v>
      </c>
      <c r="G54" s="36">
        <v>0</v>
      </c>
      <c r="H54" s="36">
        <v>0</v>
      </c>
      <c r="I54" s="36">
        <v>3000</v>
      </c>
      <c r="J54" s="36">
        <v>0</v>
      </c>
      <c r="K54" s="37">
        <f t="shared" si="9"/>
        <v>3000</v>
      </c>
      <c r="L54" s="36">
        <f t="shared" si="10"/>
        <v>23.622047244094489</v>
      </c>
      <c r="M54" s="34">
        <v>3</v>
      </c>
      <c r="N54" s="35">
        <v>127</v>
      </c>
      <c r="O54" s="14" t="s">
        <v>181</v>
      </c>
    </row>
    <row r="55" spans="1:15" ht="46.5" customHeight="1">
      <c r="A55" s="33" t="s">
        <v>199</v>
      </c>
      <c r="B55" s="35" t="s">
        <v>182</v>
      </c>
      <c r="C55" s="35" t="s">
        <v>12</v>
      </c>
      <c r="D55" s="35" t="s">
        <v>55</v>
      </c>
      <c r="E55" s="35" t="s">
        <v>13</v>
      </c>
      <c r="F55" s="35" t="s">
        <v>14</v>
      </c>
      <c r="G55" s="36">
        <v>2715</v>
      </c>
      <c r="H55" s="36">
        <v>1812.5</v>
      </c>
      <c r="I55" s="36">
        <v>0</v>
      </c>
      <c r="J55" s="36">
        <v>0</v>
      </c>
      <c r="K55" s="37">
        <f t="shared" si="9"/>
        <v>4527.5</v>
      </c>
      <c r="L55" s="36">
        <f t="shared" si="10"/>
        <v>4527.5</v>
      </c>
      <c r="M55" s="34">
        <v>8</v>
      </c>
      <c r="N55" s="35">
        <v>1</v>
      </c>
      <c r="O55" s="14" t="s">
        <v>183</v>
      </c>
    </row>
    <row r="56" spans="1:15" ht="46.5" customHeight="1">
      <c r="A56" s="33" t="s">
        <v>199</v>
      </c>
      <c r="B56" s="35" t="s">
        <v>184</v>
      </c>
      <c r="C56" s="35" t="s">
        <v>16</v>
      </c>
      <c r="D56" s="34" t="s">
        <v>92</v>
      </c>
      <c r="E56" s="34" t="s">
        <v>185</v>
      </c>
      <c r="F56" s="35" t="s">
        <v>63</v>
      </c>
      <c r="G56" s="36">
        <v>1649</v>
      </c>
      <c r="H56" s="36">
        <v>0</v>
      </c>
      <c r="I56" s="36">
        <v>0</v>
      </c>
      <c r="J56" s="36">
        <v>0</v>
      </c>
      <c r="K56" s="37">
        <f t="shared" si="9"/>
        <v>1649</v>
      </c>
      <c r="L56" s="36">
        <f t="shared" si="10"/>
        <v>74.954545454545453</v>
      </c>
      <c r="M56" s="34">
        <v>3</v>
      </c>
      <c r="N56" s="35">
        <v>22</v>
      </c>
      <c r="O56" s="14" t="s">
        <v>186</v>
      </c>
    </row>
    <row r="57" spans="1:15" ht="46.5" customHeight="1">
      <c r="A57" s="33" t="s">
        <v>199</v>
      </c>
      <c r="B57" s="35" t="s">
        <v>187</v>
      </c>
      <c r="C57" s="35" t="s">
        <v>16</v>
      </c>
      <c r="D57" s="34" t="s">
        <v>92</v>
      </c>
      <c r="E57" s="34" t="s">
        <v>185</v>
      </c>
      <c r="F57" s="35" t="s">
        <v>63</v>
      </c>
      <c r="G57" s="36">
        <v>0</v>
      </c>
      <c r="H57" s="36">
        <v>0</v>
      </c>
      <c r="I57" s="36">
        <v>0</v>
      </c>
      <c r="J57" s="36">
        <v>307.8</v>
      </c>
      <c r="K57" s="37">
        <f t="shared" si="9"/>
        <v>307.8</v>
      </c>
      <c r="L57" s="36">
        <f t="shared" si="10"/>
        <v>9.9290322580645167</v>
      </c>
      <c r="M57" s="34">
        <v>4</v>
      </c>
      <c r="N57" s="35">
        <v>31</v>
      </c>
      <c r="O57" s="14" t="s">
        <v>188</v>
      </c>
    </row>
    <row r="58" spans="1:15" ht="46.5" customHeight="1">
      <c r="A58" s="33" t="s">
        <v>199</v>
      </c>
      <c r="B58" s="35" t="s">
        <v>189</v>
      </c>
      <c r="C58" s="35" t="s">
        <v>12</v>
      </c>
      <c r="D58" s="35" t="s">
        <v>190</v>
      </c>
      <c r="E58" s="34" t="s">
        <v>13</v>
      </c>
      <c r="F58" s="35" t="s">
        <v>191</v>
      </c>
      <c r="G58" s="36">
        <f>3423+419</f>
        <v>3842</v>
      </c>
      <c r="H58" s="36">
        <f>8*2175</f>
        <v>17400</v>
      </c>
      <c r="I58" s="36">
        <v>0</v>
      </c>
      <c r="J58" s="36">
        <v>0</v>
      </c>
      <c r="K58" s="37">
        <f t="shared" si="9"/>
        <v>21242</v>
      </c>
      <c r="L58" s="36">
        <f t="shared" si="10"/>
        <v>2655.25</v>
      </c>
      <c r="M58" s="34">
        <v>15</v>
      </c>
      <c r="N58" s="35">
        <v>8</v>
      </c>
      <c r="O58" s="14" t="s">
        <v>192</v>
      </c>
    </row>
    <row r="59" spans="1:15" ht="46.5" customHeight="1">
      <c r="A59" s="33" t="s">
        <v>199</v>
      </c>
      <c r="B59" s="35" t="s">
        <v>193</v>
      </c>
      <c r="C59" s="35" t="s">
        <v>12</v>
      </c>
      <c r="D59" s="34" t="s">
        <v>92</v>
      </c>
      <c r="E59" s="35" t="s">
        <v>194</v>
      </c>
      <c r="F59" s="35" t="s">
        <v>63</v>
      </c>
      <c r="G59" s="36">
        <v>0</v>
      </c>
      <c r="H59" s="36">
        <v>0</v>
      </c>
      <c r="I59" s="36">
        <v>0</v>
      </c>
      <c r="J59" s="36">
        <v>307.8</v>
      </c>
      <c r="K59" s="37">
        <f t="shared" si="9"/>
        <v>307.8</v>
      </c>
      <c r="L59" s="36">
        <f t="shared" si="10"/>
        <v>18.105882352941176</v>
      </c>
      <c r="M59" s="34">
        <v>10</v>
      </c>
      <c r="N59" s="35">
        <v>17</v>
      </c>
      <c r="O59" s="14" t="s">
        <v>195</v>
      </c>
    </row>
    <row r="60" spans="1:15" ht="46.5" customHeight="1">
      <c r="A60" s="33" t="s">
        <v>199</v>
      </c>
      <c r="B60" s="35" t="s">
        <v>196</v>
      </c>
      <c r="C60" s="35" t="s">
        <v>16</v>
      </c>
      <c r="D60" s="35" t="s">
        <v>92</v>
      </c>
      <c r="E60" s="35" t="s">
        <v>197</v>
      </c>
      <c r="F60" s="35" t="s">
        <v>63</v>
      </c>
      <c r="G60" s="36">
        <v>0</v>
      </c>
      <c r="H60" s="36">
        <v>0</v>
      </c>
      <c r="I60" s="36">
        <v>12000</v>
      </c>
      <c r="J60" s="36">
        <v>692.55</v>
      </c>
      <c r="K60" s="37">
        <f t="shared" si="9"/>
        <v>12692.55</v>
      </c>
      <c r="L60" s="36">
        <f t="shared" si="10"/>
        <v>705.14166666666665</v>
      </c>
      <c r="M60" s="35">
        <v>21</v>
      </c>
      <c r="N60" s="35">
        <v>18</v>
      </c>
      <c r="O60" s="14" t="s">
        <v>198</v>
      </c>
    </row>
    <row r="61" spans="1:15" ht="48.75" customHeight="1">
      <c r="A61" s="39" t="s">
        <v>259</v>
      </c>
      <c r="B61" s="25" t="s">
        <v>20</v>
      </c>
      <c r="C61" s="14" t="s">
        <v>12</v>
      </c>
      <c r="D61" s="25" t="s">
        <v>92</v>
      </c>
      <c r="E61" s="25" t="s">
        <v>13</v>
      </c>
      <c r="F61" s="14" t="s">
        <v>62</v>
      </c>
      <c r="G61" s="26">
        <v>0</v>
      </c>
      <c r="H61" s="26">
        <v>0</v>
      </c>
      <c r="I61" s="26">
        <v>3053.7</v>
      </c>
      <c r="J61" s="26">
        <v>0</v>
      </c>
      <c r="K61" s="27">
        <v>3053.7</v>
      </c>
      <c r="L61" s="26">
        <v>3053.7</v>
      </c>
      <c r="M61" s="25">
        <v>45</v>
      </c>
      <c r="N61" s="14">
        <v>1</v>
      </c>
      <c r="O61" s="14" t="s">
        <v>67</v>
      </c>
    </row>
    <row r="62" spans="1:15" ht="48.75" customHeight="1">
      <c r="A62" s="33" t="s">
        <v>259</v>
      </c>
      <c r="B62" s="25" t="s">
        <v>201</v>
      </c>
      <c r="C62" s="14" t="s">
        <v>12</v>
      </c>
      <c r="D62" s="25" t="s">
        <v>92</v>
      </c>
      <c r="E62" s="25" t="s">
        <v>13</v>
      </c>
      <c r="F62" s="14" t="s">
        <v>202</v>
      </c>
      <c r="G62" s="26">
        <v>0</v>
      </c>
      <c r="H62" s="26">
        <v>0</v>
      </c>
      <c r="I62" s="26">
        <v>6509</v>
      </c>
      <c r="J62" s="26">
        <v>0</v>
      </c>
      <c r="K62" s="27">
        <f>SUM(G62:J62)</f>
        <v>6509</v>
      </c>
      <c r="L62" s="26">
        <f t="shared" ref="L62:L79" si="11">K62/N62</f>
        <v>2169.6666666666665</v>
      </c>
      <c r="M62" s="25">
        <v>45</v>
      </c>
      <c r="N62" s="14">
        <v>3</v>
      </c>
      <c r="O62" s="14" t="s">
        <v>203</v>
      </c>
    </row>
    <row r="63" spans="1:15" ht="48.75" customHeight="1">
      <c r="A63" s="33" t="s">
        <v>259</v>
      </c>
      <c r="B63" s="28" t="s">
        <v>204</v>
      </c>
      <c r="C63" s="14" t="s">
        <v>16</v>
      </c>
      <c r="D63" s="14" t="s">
        <v>92</v>
      </c>
      <c r="E63" s="14" t="s">
        <v>205</v>
      </c>
      <c r="F63" s="14" t="s">
        <v>63</v>
      </c>
      <c r="G63" s="26">
        <v>0</v>
      </c>
      <c r="H63" s="26">
        <v>0</v>
      </c>
      <c r="I63" s="26">
        <v>6600</v>
      </c>
      <c r="J63" s="26">
        <v>461.7</v>
      </c>
      <c r="K63" s="27">
        <f t="shared" ref="K63:K79" si="12">SUM(G63:J63)</f>
        <v>7061.7</v>
      </c>
      <c r="L63" s="26">
        <f t="shared" si="11"/>
        <v>470.78</v>
      </c>
      <c r="M63" s="14">
        <v>16</v>
      </c>
      <c r="N63" s="14">
        <v>15</v>
      </c>
      <c r="O63" s="14" t="s">
        <v>206</v>
      </c>
    </row>
    <row r="64" spans="1:15" ht="48.75" customHeight="1">
      <c r="A64" s="33" t="s">
        <v>259</v>
      </c>
      <c r="B64" s="28" t="s">
        <v>207</v>
      </c>
      <c r="C64" s="14" t="s">
        <v>16</v>
      </c>
      <c r="D64" s="14" t="s">
        <v>92</v>
      </c>
      <c r="E64" s="14" t="s">
        <v>208</v>
      </c>
      <c r="F64" s="14" t="s">
        <v>63</v>
      </c>
      <c r="G64" s="26">
        <v>0</v>
      </c>
      <c r="H64" s="26">
        <v>0</v>
      </c>
      <c r="I64" s="26">
        <v>0</v>
      </c>
      <c r="J64" s="26">
        <v>923.4</v>
      </c>
      <c r="K64" s="27">
        <f t="shared" si="12"/>
        <v>923.4</v>
      </c>
      <c r="L64" s="26">
        <f t="shared" si="11"/>
        <v>43.971428571428568</v>
      </c>
      <c r="M64" s="14">
        <v>18</v>
      </c>
      <c r="N64" s="14">
        <v>21</v>
      </c>
      <c r="O64" s="14" t="s">
        <v>209</v>
      </c>
    </row>
    <row r="65" spans="1:15" ht="48.75" customHeight="1">
      <c r="A65" s="33" t="s">
        <v>259</v>
      </c>
      <c r="B65" s="28" t="s">
        <v>210</v>
      </c>
      <c r="C65" s="14" t="s">
        <v>16</v>
      </c>
      <c r="D65" s="14" t="s">
        <v>92</v>
      </c>
      <c r="E65" s="14" t="s">
        <v>211</v>
      </c>
      <c r="F65" s="14" t="s">
        <v>63</v>
      </c>
      <c r="G65" s="26">
        <v>0</v>
      </c>
      <c r="H65" s="26">
        <v>0</v>
      </c>
      <c r="I65" s="26">
        <v>0</v>
      </c>
      <c r="J65" s="26">
        <v>184.68</v>
      </c>
      <c r="K65" s="27">
        <f t="shared" si="12"/>
        <v>184.68</v>
      </c>
      <c r="L65" s="26">
        <f t="shared" si="11"/>
        <v>15.39</v>
      </c>
      <c r="M65" s="14">
        <v>6</v>
      </c>
      <c r="N65" s="14">
        <v>12</v>
      </c>
      <c r="O65" s="14" t="s">
        <v>212</v>
      </c>
    </row>
    <row r="66" spans="1:15" ht="48.75" customHeight="1">
      <c r="A66" s="33" t="s">
        <v>259</v>
      </c>
      <c r="B66" s="28" t="s">
        <v>213</v>
      </c>
      <c r="C66" s="14" t="s">
        <v>12</v>
      </c>
      <c r="D66" s="14" t="s">
        <v>214</v>
      </c>
      <c r="E66" s="14" t="s">
        <v>13</v>
      </c>
      <c r="F66" s="14" t="s">
        <v>215</v>
      </c>
      <c r="G66" s="26">
        <v>1222</v>
      </c>
      <c r="H66" s="26">
        <f>2*2175</f>
        <v>4350</v>
      </c>
      <c r="I66" s="26">
        <v>0</v>
      </c>
      <c r="J66" s="26">
        <v>0</v>
      </c>
      <c r="K66" s="27">
        <f t="shared" si="12"/>
        <v>5572</v>
      </c>
      <c r="L66" s="26">
        <f t="shared" si="11"/>
        <v>2786</v>
      </c>
      <c r="M66" s="14">
        <v>14</v>
      </c>
      <c r="N66" s="14">
        <v>2</v>
      </c>
      <c r="O66" s="14" t="s">
        <v>216</v>
      </c>
    </row>
    <row r="67" spans="1:15" ht="48.75" customHeight="1">
      <c r="A67" s="33" t="s">
        <v>259</v>
      </c>
      <c r="B67" s="28" t="s">
        <v>217</v>
      </c>
      <c r="C67" s="14" t="s">
        <v>12</v>
      </c>
      <c r="D67" s="14" t="s">
        <v>218</v>
      </c>
      <c r="E67" s="14" t="s">
        <v>13</v>
      </c>
      <c r="F67" s="14" t="s">
        <v>219</v>
      </c>
      <c r="G67" s="26">
        <v>5746</v>
      </c>
      <c r="H67" s="26">
        <f>2*2900</f>
        <v>5800</v>
      </c>
      <c r="I67" s="26">
        <v>1900</v>
      </c>
      <c r="J67" s="26">
        <v>0</v>
      </c>
      <c r="K67" s="27">
        <f t="shared" si="12"/>
        <v>13446</v>
      </c>
      <c r="L67" s="26">
        <f t="shared" si="11"/>
        <v>6723</v>
      </c>
      <c r="M67" s="14">
        <v>24</v>
      </c>
      <c r="N67" s="14">
        <v>2</v>
      </c>
      <c r="O67" s="14" t="s">
        <v>220</v>
      </c>
    </row>
    <row r="68" spans="1:15" ht="48.75" customHeight="1">
      <c r="A68" s="33" t="s">
        <v>259</v>
      </c>
      <c r="B68" s="28" t="s">
        <v>221</v>
      </c>
      <c r="C68" s="14" t="s">
        <v>12</v>
      </c>
      <c r="D68" s="14" t="s">
        <v>222</v>
      </c>
      <c r="E68" s="14" t="s">
        <v>13</v>
      </c>
      <c r="F68" s="14" t="s">
        <v>223</v>
      </c>
      <c r="G68" s="26">
        <v>1652</v>
      </c>
      <c r="H68" s="26">
        <v>2175</v>
      </c>
      <c r="I68" s="26">
        <v>0</v>
      </c>
      <c r="J68" s="26">
        <v>0</v>
      </c>
      <c r="K68" s="27">
        <f t="shared" si="12"/>
        <v>3827</v>
      </c>
      <c r="L68" s="26">
        <f t="shared" si="11"/>
        <v>3827</v>
      </c>
      <c r="M68" s="14">
        <v>9</v>
      </c>
      <c r="N68" s="14">
        <v>1</v>
      </c>
      <c r="O68" s="14" t="s">
        <v>224</v>
      </c>
    </row>
    <row r="69" spans="1:15" ht="48.75" customHeight="1">
      <c r="A69" s="33" t="s">
        <v>259</v>
      </c>
      <c r="B69" s="28" t="s">
        <v>225</v>
      </c>
      <c r="C69" s="14" t="s">
        <v>16</v>
      </c>
      <c r="D69" s="14" t="s">
        <v>92</v>
      </c>
      <c r="E69" s="14" t="s">
        <v>226</v>
      </c>
      <c r="F69" s="14" t="s">
        <v>63</v>
      </c>
      <c r="G69" s="26">
        <v>0</v>
      </c>
      <c r="H69" s="26">
        <v>0</v>
      </c>
      <c r="I69" s="26">
        <v>7000</v>
      </c>
      <c r="J69" s="26">
        <f>307/2</f>
        <v>153.5</v>
      </c>
      <c r="K69" s="27">
        <f t="shared" si="12"/>
        <v>7153.5</v>
      </c>
      <c r="L69" s="26">
        <f t="shared" si="11"/>
        <v>2384.5</v>
      </c>
      <c r="M69" s="14">
        <v>8</v>
      </c>
      <c r="N69" s="14">
        <v>3</v>
      </c>
      <c r="O69" s="14" t="s">
        <v>227</v>
      </c>
    </row>
    <row r="70" spans="1:15" ht="48.75" customHeight="1">
      <c r="A70" s="33" t="s">
        <v>259</v>
      </c>
      <c r="B70" s="28" t="s">
        <v>228</v>
      </c>
      <c r="C70" s="14" t="s">
        <v>16</v>
      </c>
      <c r="D70" s="14" t="s">
        <v>92</v>
      </c>
      <c r="E70" s="14" t="s">
        <v>226</v>
      </c>
      <c r="F70" s="14" t="s">
        <v>63</v>
      </c>
      <c r="G70" s="26">
        <v>0</v>
      </c>
      <c r="H70" s="26">
        <v>0</v>
      </c>
      <c r="I70" s="26">
        <v>7000</v>
      </c>
      <c r="J70" s="26">
        <v>153.5</v>
      </c>
      <c r="K70" s="27">
        <f t="shared" si="12"/>
        <v>7153.5</v>
      </c>
      <c r="L70" s="26">
        <f t="shared" si="11"/>
        <v>1788.375</v>
      </c>
      <c r="M70" s="14">
        <v>8</v>
      </c>
      <c r="N70" s="14">
        <v>4</v>
      </c>
      <c r="O70" s="14" t="s">
        <v>229</v>
      </c>
    </row>
    <row r="71" spans="1:15" ht="48.75" customHeight="1">
      <c r="A71" s="33" t="s">
        <v>259</v>
      </c>
      <c r="B71" s="28" t="s">
        <v>230</v>
      </c>
      <c r="C71" s="14" t="s">
        <v>16</v>
      </c>
      <c r="D71" s="14" t="s">
        <v>92</v>
      </c>
      <c r="E71" s="14" t="s">
        <v>231</v>
      </c>
      <c r="F71" s="14" t="s">
        <v>63</v>
      </c>
      <c r="G71" s="26">
        <v>2065</v>
      </c>
      <c r="H71" s="26">
        <v>1032</v>
      </c>
      <c r="I71" s="26">
        <v>0</v>
      </c>
      <c r="J71" s="26">
        <v>277.02</v>
      </c>
      <c r="K71" s="27">
        <f t="shared" si="12"/>
        <v>3374.02</v>
      </c>
      <c r="L71" s="26">
        <f t="shared" si="11"/>
        <v>168.70099999999999</v>
      </c>
      <c r="M71" s="14">
        <v>3</v>
      </c>
      <c r="N71" s="14">
        <v>20</v>
      </c>
      <c r="O71" s="14" t="s">
        <v>232</v>
      </c>
    </row>
    <row r="72" spans="1:15" ht="48.75" customHeight="1">
      <c r="A72" s="33" t="s">
        <v>259</v>
      </c>
      <c r="B72" s="28" t="s">
        <v>233</v>
      </c>
      <c r="C72" s="14" t="s">
        <v>16</v>
      </c>
      <c r="D72" s="14" t="s">
        <v>92</v>
      </c>
      <c r="E72" s="14" t="s">
        <v>234</v>
      </c>
      <c r="F72" s="14" t="s">
        <v>63</v>
      </c>
      <c r="G72" s="26">
        <v>0</v>
      </c>
      <c r="H72" s="26">
        <v>0</v>
      </c>
      <c r="I72" s="26">
        <v>11500</v>
      </c>
      <c r="J72" s="26">
        <v>338.5</v>
      </c>
      <c r="K72" s="27">
        <f t="shared" si="12"/>
        <v>11838.5</v>
      </c>
      <c r="L72" s="26">
        <f t="shared" si="11"/>
        <v>1183.8499999999999</v>
      </c>
      <c r="M72" s="14">
        <v>14</v>
      </c>
      <c r="N72" s="14">
        <v>10</v>
      </c>
      <c r="O72" s="14" t="s">
        <v>235</v>
      </c>
    </row>
    <row r="73" spans="1:15" ht="48.75" customHeight="1">
      <c r="A73" s="33" t="s">
        <v>259</v>
      </c>
      <c r="B73" s="28" t="s">
        <v>236</v>
      </c>
      <c r="C73" s="14" t="s">
        <v>12</v>
      </c>
      <c r="D73" s="14" t="s">
        <v>237</v>
      </c>
      <c r="E73" s="14" t="s">
        <v>13</v>
      </c>
      <c r="F73" s="14" t="s">
        <v>238</v>
      </c>
      <c r="G73" s="26">
        <v>2398</v>
      </c>
      <c r="H73" s="26">
        <f>2*2537.5</f>
        <v>5075</v>
      </c>
      <c r="I73" s="26">
        <v>0</v>
      </c>
      <c r="J73" s="26">
        <v>0</v>
      </c>
      <c r="K73" s="27">
        <f t="shared" si="12"/>
        <v>7473</v>
      </c>
      <c r="L73" s="26">
        <f t="shared" si="11"/>
        <v>3736.5</v>
      </c>
      <c r="M73" s="14">
        <v>12</v>
      </c>
      <c r="N73" s="14">
        <v>2</v>
      </c>
      <c r="O73" s="14" t="s">
        <v>239</v>
      </c>
    </row>
    <row r="74" spans="1:15" ht="48.75" customHeight="1">
      <c r="A74" s="33" t="s">
        <v>259</v>
      </c>
      <c r="B74" s="28" t="s">
        <v>240</v>
      </c>
      <c r="C74" s="14" t="s">
        <v>12</v>
      </c>
      <c r="D74" s="14" t="s">
        <v>241</v>
      </c>
      <c r="E74" s="14" t="s">
        <v>13</v>
      </c>
      <c r="F74" s="14" t="s">
        <v>18</v>
      </c>
      <c r="G74" s="26">
        <v>968</v>
      </c>
      <c r="H74" s="26">
        <f>2*2537.5</f>
        <v>5075</v>
      </c>
      <c r="I74" s="26">
        <v>0</v>
      </c>
      <c r="J74" s="26">
        <v>0</v>
      </c>
      <c r="K74" s="27">
        <f t="shared" si="12"/>
        <v>6043</v>
      </c>
      <c r="L74" s="26">
        <f t="shared" si="11"/>
        <v>3021.5</v>
      </c>
      <c r="M74" s="14">
        <v>18</v>
      </c>
      <c r="N74" s="14">
        <v>2</v>
      </c>
      <c r="O74" s="14" t="s">
        <v>242</v>
      </c>
    </row>
    <row r="75" spans="1:15" ht="48.75" customHeight="1">
      <c r="A75" s="33" t="s">
        <v>259</v>
      </c>
      <c r="B75" s="28" t="s">
        <v>243</v>
      </c>
      <c r="C75" s="14" t="s">
        <v>16</v>
      </c>
      <c r="D75" s="14" t="s">
        <v>92</v>
      </c>
      <c r="E75" s="14" t="s">
        <v>244</v>
      </c>
      <c r="F75" s="14" t="s">
        <v>63</v>
      </c>
      <c r="G75" s="26">
        <v>876</v>
      </c>
      <c r="H75" s="26">
        <v>3262.5</v>
      </c>
      <c r="I75" s="26">
        <v>1920</v>
      </c>
      <c r="J75" s="26">
        <v>1385</v>
      </c>
      <c r="K75" s="27">
        <f t="shared" si="12"/>
        <v>7443.5</v>
      </c>
      <c r="L75" s="26">
        <f t="shared" si="11"/>
        <v>206.76388888888889</v>
      </c>
      <c r="M75" s="14">
        <v>21</v>
      </c>
      <c r="N75" s="14">
        <v>36</v>
      </c>
      <c r="O75" s="14" t="s">
        <v>245</v>
      </c>
    </row>
    <row r="76" spans="1:15" ht="48.75" customHeight="1">
      <c r="A76" s="33" t="s">
        <v>259</v>
      </c>
      <c r="B76" s="28" t="s">
        <v>246</v>
      </c>
      <c r="C76" s="14" t="s">
        <v>12</v>
      </c>
      <c r="D76" s="14" t="s">
        <v>247</v>
      </c>
      <c r="E76" s="14" t="s">
        <v>13</v>
      </c>
      <c r="F76" s="14" t="s">
        <v>30</v>
      </c>
      <c r="G76" s="26">
        <v>0</v>
      </c>
      <c r="H76" s="26">
        <v>0</v>
      </c>
      <c r="I76" s="26">
        <v>160</v>
      </c>
      <c r="J76" s="26">
        <v>0</v>
      </c>
      <c r="K76" s="27">
        <v>200</v>
      </c>
      <c r="L76" s="26">
        <f t="shared" si="11"/>
        <v>50</v>
      </c>
      <c r="M76" s="14">
        <v>14</v>
      </c>
      <c r="N76" s="14">
        <v>4</v>
      </c>
      <c r="O76" s="14" t="s">
        <v>248</v>
      </c>
    </row>
    <row r="77" spans="1:15" ht="48.75" customHeight="1">
      <c r="A77" s="33" t="s">
        <v>259</v>
      </c>
      <c r="B77" s="28" t="s">
        <v>249</v>
      </c>
      <c r="C77" s="14" t="s">
        <v>12</v>
      </c>
      <c r="D77" s="14" t="s">
        <v>250</v>
      </c>
      <c r="E77" s="14" t="s">
        <v>13</v>
      </c>
      <c r="F77" s="14" t="s">
        <v>14</v>
      </c>
      <c r="G77" s="26">
        <f>3496+2329</f>
        <v>5825</v>
      </c>
      <c r="H77" s="26">
        <f>(4*2175)+2537.5</f>
        <v>11237.5</v>
      </c>
      <c r="I77" s="26">
        <v>0</v>
      </c>
      <c r="J77" s="26">
        <v>0</v>
      </c>
      <c r="K77" s="27">
        <f t="shared" si="12"/>
        <v>17062.5</v>
      </c>
      <c r="L77" s="26">
        <f t="shared" si="11"/>
        <v>3412.5</v>
      </c>
      <c r="M77" s="14">
        <v>16</v>
      </c>
      <c r="N77" s="14">
        <v>5</v>
      </c>
      <c r="O77" s="14" t="s">
        <v>251</v>
      </c>
    </row>
    <row r="78" spans="1:15" ht="48.75" customHeight="1">
      <c r="A78" s="33" t="s">
        <v>259</v>
      </c>
      <c r="B78" s="28" t="s">
        <v>252</v>
      </c>
      <c r="C78" s="14" t="s">
        <v>12</v>
      </c>
      <c r="D78" s="14" t="s">
        <v>253</v>
      </c>
      <c r="E78" s="14" t="s">
        <v>13</v>
      </c>
      <c r="F78" s="14" t="s">
        <v>254</v>
      </c>
      <c r="G78" s="26">
        <v>2412</v>
      </c>
      <c r="H78" s="26">
        <v>3625</v>
      </c>
      <c r="I78" s="26">
        <v>0</v>
      </c>
      <c r="J78" s="26">
        <v>0</v>
      </c>
      <c r="K78" s="27">
        <f t="shared" si="12"/>
        <v>6037</v>
      </c>
      <c r="L78" s="27">
        <f t="shared" si="11"/>
        <v>6037</v>
      </c>
      <c r="M78" s="14">
        <v>30</v>
      </c>
      <c r="N78" s="14">
        <v>1</v>
      </c>
      <c r="O78" s="14" t="s">
        <v>255</v>
      </c>
    </row>
    <row r="79" spans="1:15" ht="48.75" customHeight="1">
      <c r="A79" s="33" t="s">
        <v>259</v>
      </c>
      <c r="B79" s="28" t="s">
        <v>256</v>
      </c>
      <c r="C79" s="14" t="s">
        <v>12</v>
      </c>
      <c r="D79" s="14" t="s">
        <v>257</v>
      </c>
      <c r="E79" s="14" t="s">
        <v>13</v>
      </c>
      <c r="F79" s="14" t="s">
        <v>30</v>
      </c>
      <c r="G79" s="26">
        <v>0</v>
      </c>
      <c r="H79" s="26">
        <v>0</v>
      </c>
      <c r="I79" s="26">
        <v>847</v>
      </c>
      <c r="J79" s="26">
        <v>0</v>
      </c>
      <c r="K79" s="27">
        <f t="shared" si="12"/>
        <v>847</v>
      </c>
      <c r="L79" s="27">
        <f t="shared" si="11"/>
        <v>847</v>
      </c>
      <c r="M79" s="14">
        <v>14</v>
      </c>
      <c r="N79" s="14">
        <v>1</v>
      </c>
      <c r="O79" s="14" t="s">
        <v>258</v>
      </c>
    </row>
    <row r="80" spans="1:15" ht="36">
      <c r="A80" s="24" t="s">
        <v>287</v>
      </c>
      <c r="B80" s="25" t="s">
        <v>20</v>
      </c>
      <c r="C80" s="14" t="s">
        <v>12</v>
      </c>
      <c r="D80" s="25" t="s">
        <v>92</v>
      </c>
      <c r="E80" s="25" t="s">
        <v>13</v>
      </c>
      <c r="F80" s="14" t="s">
        <v>62</v>
      </c>
      <c r="G80" s="26">
        <v>0</v>
      </c>
      <c r="H80" s="26">
        <v>0</v>
      </c>
      <c r="I80" s="26">
        <v>3053.7</v>
      </c>
      <c r="J80" s="26">
        <v>0</v>
      </c>
      <c r="K80" s="27">
        <v>3053.7</v>
      </c>
      <c r="L80" s="26">
        <v>3053.7</v>
      </c>
      <c r="M80" s="25">
        <v>45</v>
      </c>
      <c r="N80" s="14">
        <v>1</v>
      </c>
      <c r="O80" s="14" t="s">
        <v>67</v>
      </c>
    </row>
    <row r="81" spans="1:15" ht="120">
      <c r="A81" s="24" t="s">
        <v>259</v>
      </c>
      <c r="B81" s="25" t="s">
        <v>201</v>
      </c>
      <c r="C81" s="14" t="s">
        <v>12</v>
      </c>
      <c r="D81" s="25" t="s">
        <v>92</v>
      </c>
      <c r="E81" s="25" t="s">
        <v>13</v>
      </c>
      <c r="F81" s="14" t="s">
        <v>202</v>
      </c>
      <c r="G81" s="26">
        <v>0</v>
      </c>
      <c r="H81" s="26">
        <v>0</v>
      </c>
      <c r="I81" s="26">
        <v>6509</v>
      </c>
      <c r="J81" s="26">
        <v>0</v>
      </c>
      <c r="K81" s="27">
        <f>SUM(G81:J81)</f>
        <v>6509</v>
      </c>
      <c r="L81" s="26">
        <f t="shared" ref="L81" si="13">K81/N81</f>
        <v>2169.6666666666665</v>
      </c>
      <c r="M81" s="25">
        <v>45</v>
      </c>
      <c r="N81" s="14">
        <v>3</v>
      </c>
      <c r="O81" s="14" t="s">
        <v>203</v>
      </c>
    </row>
    <row r="82" spans="1:15" ht="96" customHeight="1">
      <c r="A82" s="44" t="s">
        <v>288</v>
      </c>
      <c r="B82" s="45" t="s">
        <v>261</v>
      </c>
      <c r="C82" s="45" t="s">
        <v>16</v>
      </c>
      <c r="D82" s="14" t="s">
        <v>21</v>
      </c>
      <c r="E82" s="46" t="s">
        <v>262</v>
      </c>
      <c r="F82" s="46" t="s">
        <v>63</v>
      </c>
      <c r="G82" s="47">
        <v>0</v>
      </c>
      <c r="H82" s="47">
        <v>0</v>
      </c>
      <c r="I82" s="48">
        <v>19473.68</v>
      </c>
      <c r="J82" s="26">
        <v>1231.2</v>
      </c>
      <c r="K82" s="49">
        <v>20704.88</v>
      </c>
      <c r="L82" s="47">
        <f>K82/N82</f>
        <v>405.97803921568629</v>
      </c>
      <c r="M82" s="46">
        <v>16</v>
      </c>
      <c r="N82" s="45">
        <v>51</v>
      </c>
      <c r="O82" s="45" t="s">
        <v>263</v>
      </c>
    </row>
    <row r="83" spans="1:15" ht="96" customHeight="1">
      <c r="A83" s="44" t="s">
        <v>288</v>
      </c>
      <c r="B83" s="45" t="s">
        <v>264</v>
      </c>
      <c r="C83" s="45" t="s">
        <v>16</v>
      </c>
      <c r="D83" s="25" t="s">
        <v>21</v>
      </c>
      <c r="E83" s="25" t="s">
        <v>262</v>
      </c>
      <c r="F83" s="45" t="s">
        <v>63</v>
      </c>
      <c r="G83" s="47">
        <v>0</v>
      </c>
      <c r="H83" s="47">
        <v>0</v>
      </c>
      <c r="I83" s="48">
        <v>5263.16</v>
      </c>
      <c r="J83" s="50">
        <v>1539</v>
      </c>
      <c r="K83" s="51">
        <v>6802.16</v>
      </c>
      <c r="L83" s="47">
        <f t="shared" ref="L83:L86" si="14">K83/N83</f>
        <v>44.751052631578943</v>
      </c>
      <c r="M83" s="45">
        <v>4</v>
      </c>
      <c r="N83" s="45">
        <v>152</v>
      </c>
      <c r="O83" s="52" t="s">
        <v>265</v>
      </c>
    </row>
    <row r="84" spans="1:15" ht="96" customHeight="1">
      <c r="A84" s="44" t="s">
        <v>288</v>
      </c>
      <c r="B84" s="45" t="s">
        <v>266</v>
      </c>
      <c r="C84" s="45" t="s">
        <v>12</v>
      </c>
      <c r="D84" s="14" t="s">
        <v>267</v>
      </c>
      <c r="E84" s="25" t="s">
        <v>13</v>
      </c>
      <c r="F84" s="45" t="s">
        <v>14</v>
      </c>
      <c r="G84" s="47">
        <v>3666</v>
      </c>
      <c r="H84" s="53">
        <v>2900</v>
      </c>
      <c r="I84" s="54">
        <v>0</v>
      </c>
      <c r="J84" s="54">
        <v>0</v>
      </c>
      <c r="K84" s="49">
        <v>6566</v>
      </c>
      <c r="L84" s="47">
        <v>3283</v>
      </c>
      <c r="M84" s="45">
        <v>8</v>
      </c>
      <c r="N84" s="45">
        <v>2</v>
      </c>
      <c r="O84" s="52" t="s">
        <v>268</v>
      </c>
    </row>
    <row r="85" spans="1:15" ht="96" customHeight="1">
      <c r="A85" s="44" t="s">
        <v>288</v>
      </c>
      <c r="B85" s="14" t="s">
        <v>269</v>
      </c>
      <c r="C85" s="14" t="s">
        <v>12</v>
      </c>
      <c r="D85" s="14" t="s">
        <v>270</v>
      </c>
      <c r="E85" s="5" t="s">
        <v>13</v>
      </c>
      <c r="F85" s="25" t="s">
        <v>109</v>
      </c>
      <c r="G85" s="26">
        <v>0</v>
      </c>
      <c r="H85" s="26">
        <v>7250</v>
      </c>
      <c r="I85" s="26">
        <v>0</v>
      </c>
      <c r="J85" s="26">
        <v>0</v>
      </c>
      <c r="K85" s="55">
        <f>G85+H85+I85+J85</f>
        <v>7250</v>
      </c>
      <c r="L85" s="56">
        <f t="shared" si="14"/>
        <v>1812.5</v>
      </c>
      <c r="M85" s="14">
        <v>12</v>
      </c>
      <c r="N85" s="14">
        <v>4</v>
      </c>
      <c r="O85" s="14" t="s">
        <v>271</v>
      </c>
    </row>
    <row r="86" spans="1:15" ht="96" customHeight="1">
      <c r="A86" s="44" t="s">
        <v>288</v>
      </c>
      <c r="B86" s="14" t="s">
        <v>272</v>
      </c>
      <c r="C86" s="14" t="s">
        <v>12</v>
      </c>
      <c r="D86" s="25" t="s">
        <v>273</v>
      </c>
      <c r="E86" s="25" t="s">
        <v>13</v>
      </c>
      <c r="F86" s="14" t="s">
        <v>166</v>
      </c>
      <c r="G86" s="26">
        <v>1143</v>
      </c>
      <c r="H86" s="26">
        <v>2175</v>
      </c>
      <c r="I86" s="26">
        <v>290</v>
      </c>
      <c r="J86" s="26">
        <v>0</v>
      </c>
      <c r="K86" s="27">
        <f>SUM(G86:J86)</f>
        <v>3608</v>
      </c>
      <c r="L86" s="47">
        <f t="shared" si="14"/>
        <v>3608</v>
      </c>
      <c r="M86" s="25">
        <v>14</v>
      </c>
      <c r="N86" s="14">
        <v>1</v>
      </c>
      <c r="O86" s="14" t="s">
        <v>274</v>
      </c>
    </row>
    <row r="87" spans="1:15" ht="96" customHeight="1">
      <c r="A87" s="44" t="s">
        <v>288</v>
      </c>
      <c r="B87" s="28" t="s">
        <v>275</v>
      </c>
      <c r="C87" s="14" t="s">
        <v>12</v>
      </c>
      <c r="D87" s="14" t="s">
        <v>276</v>
      </c>
      <c r="E87" s="14" t="s">
        <v>13</v>
      </c>
      <c r="F87" s="14" t="s">
        <v>32</v>
      </c>
      <c r="G87" s="26">
        <v>3099</v>
      </c>
      <c r="H87" s="26">
        <f>3*2900</f>
        <v>8700</v>
      </c>
      <c r="I87" s="26">
        <v>2400</v>
      </c>
      <c r="J87" s="26">
        <v>0</v>
      </c>
      <c r="K87" s="27">
        <f>G87+H87+I87+J87</f>
        <v>14199</v>
      </c>
      <c r="L87" s="26">
        <f>K87/N87</f>
        <v>4733</v>
      </c>
      <c r="M87" s="14">
        <v>18</v>
      </c>
      <c r="N87" s="14">
        <v>3</v>
      </c>
      <c r="O87" s="14" t="s">
        <v>277</v>
      </c>
    </row>
    <row r="88" spans="1:15" ht="96" customHeight="1">
      <c r="A88" s="44" t="s">
        <v>288</v>
      </c>
      <c r="B88" s="28" t="s">
        <v>278</v>
      </c>
      <c r="C88" s="14" t="s">
        <v>16</v>
      </c>
      <c r="D88" s="14" t="s">
        <v>21</v>
      </c>
      <c r="E88" s="14" t="s">
        <v>279</v>
      </c>
      <c r="F88" s="14" t="s">
        <v>63</v>
      </c>
      <c r="G88" s="26">
        <v>0</v>
      </c>
      <c r="H88" s="26">
        <v>0</v>
      </c>
      <c r="I88" s="26">
        <v>43500</v>
      </c>
      <c r="J88" s="26">
        <v>1923.75</v>
      </c>
      <c r="K88" s="27">
        <v>45423.75</v>
      </c>
      <c r="L88" s="26">
        <v>1747.07</v>
      </c>
      <c r="M88" s="14">
        <v>40</v>
      </c>
      <c r="N88" s="14">
        <v>26</v>
      </c>
      <c r="O88" s="14" t="s">
        <v>280</v>
      </c>
    </row>
    <row r="89" spans="1:15" ht="72" customHeight="1">
      <c r="A89" s="44" t="s">
        <v>288</v>
      </c>
      <c r="B89" s="28" t="s">
        <v>281</v>
      </c>
      <c r="C89" s="14" t="s">
        <v>12</v>
      </c>
      <c r="D89" s="14" t="s">
        <v>282</v>
      </c>
      <c r="E89" s="14" t="s">
        <v>13</v>
      </c>
      <c r="F89" s="14" t="s">
        <v>283</v>
      </c>
      <c r="G89" s="26">
        <v>7464</v>
      </c>
      <c r="H89" s="26">
        <v>10150</v>
      </c>
      <c r="I89" s="26">
        <v>0</v>
      </c>
      <c r="J89" s="26">
        <v>0</v>
      </c>
      <c r="K89" s="27">
        <v>17614</v>
      </c>
      <c r="L89" s="26" t="s">
        <v>284</v>
      </c>
      <c r="M89" s="14">
        <v>16</v>
      </c>
      <c r="N89" s="14">
        <v>4</v>
      </c>
      <c r="O89" s="14" t="s">
        <v>285</v>
      </c>
    </row>
    <row r="90" spans="1:15">
      <c r="A90" s="59" t="s">
        <v>200</v>
      </c>
      <c r="B90" s="59"/>
      <c r="C90" s="59"/>
      <c r="D90" s="59"/>
      <c r="E90" s="59"/>
      <c r="F90" s="59"/>
      <c r="G90" s="32">
        <f>SUM(G3:G89)</f>
        <v>101431.27</v>
      </c>
      <c r="H90" s="32">
        <f t="shared" ref="H90:N90" si="15">SUM(H3:H89)</f>
        <v>185521.5</v>
      </c>
      <c r="I90" s="32">
        <f t="shared" si="15"/>
        <v>248420.22</v>
      </c>
      <c r="J90" s="32">
        <f t="shared" si="15"/>
        <v>12880.45</v>
      </c>
      <c r="K90" s="32">
        <f t="shared" si="15"/>
        <v>548293.44000000006</v>
      </c>
      <c r="L90" s="32">
        <f t="shared" si="15"/>
        <v>183869.32688860604</v>
      </c>
      <c r="M90" s="32">
        <f t="shared" si="15"/>
        <v>1364</v>
      </c>
      <c r="N90" s="32">
        <f t="shared" si="15"/>
        <v>1126</v>
      </c>
      <c r="O90" s="29"/>
    </row>
  </sheetData>
  <autoFilter ref="A1:F80"/>
  <mergeCells count="1">
    <mergeCell ref="A90:F9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Setembro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2019-10-14T22:01:47Z</dcterms:modified>
</cp:coreProperties>
</file>