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24" activeTab="1"/>
  </bookViews>
  <sheets>
    <sheet name="Dezembro" sheetId="2" r:id="rId1"/>
    <sheet name="Capacitação Público Interno" sheetId="1" r:id="rId2"/>
  </sheets>
  <definedNames>
    <definedName name="_xlnm._FilterDatabase" localSheetId="1" hidden="1">'Capacitação Público Interno'!$A$1:$F$127</definedName>
    <definedName name="_xlnm._FilterDatabase" localSheetId="0" hidden="1">Dezembro!$A$2:$O$9</definedName>
  </definedNames>
  <calcPr calcId="125725"/>
</workbook>
</file>

<file path=xl/calcChain.xml><?xml version="1.0" encoding="utf-8"?>
<calcChain xmlns="http://schemas.openxmlformats.org/spreadsheetml/2006/main">
  <c r="K8" i="2"/>
  <c r="L8" s="1"/>
  <c r="H5"/>
  <c r="K5" s="1"/>
  <c r="L5" s="1"/>
  <c r="L4"/>
  <c r="K4"/>
  <c r="K3"/>
  <c r="L3" s="1"/>
  <c r="H127" i="1"/>
  <c r="I127"/>
  <c r="J127"/>
  <c r="K127"/>
  <c r="L127"/>
  <c r="M127"/>
  <c r="N127"/>
  <c r="G127"/>
  <c r="L125"/>
  <c r="K125"/>
  <c r="K122"/>
  <c r="L122" s="1"/>
  <c r="H122"/>
  <c r="L121"/>
  <c r="K121"/>
  <c r="L120"/>
  <c r="K120"/>
  <c r="K119" l="1"/>
  <c r="L119" s="1"/>
  <c r="L118"/>
  <c r="K118"/>
  <c r="K117"/>
  <c r="L117" s="1"/>
  <c r="K116"/>
  <c r="L116" s="1"/>
  <c r="K115"/>
  <c r="L115" s="1"/>
  <c r="K114"/>
  <c r="L114" s="1"/>
  <c r="K113"/>
  <c r="L113" s="1"/>
  <c r="K112"/>
  <c r="L112" s="1"/>
  <c r="K111"/>
  <c r="L111" s="1"/>
  <c r="K110"/>
  <c r="L110" s="1"/>
  <c r="K109"/>
  <c r="L109" s="1"/>
  <c r="L108"/>
  <c r="K108"/>
  <c r="K107"/>
  <c r="L107" s="1"/>
  <c r="K106"/>
  <c r="L106" s="1"/>
  <c r="K105"/>
  <c r="L105" s="1"/>
  <c r="G10" i="2" l="1"/>
  <c r="H10"/>
  <c r="I10"/>
  <c r="J10"/>
  <c r="K10"/>
  <c r="L10"/>
  <c r="M10"/>
  <c r="N10"/>
  <c r="K104" i="1"/>
  <c r="L104" s="1"/>
  <c r="K103"/>
  <c r="L103" s="1"/>
  <c r="K102"/>
  <c r="L102" s="1"/>
  <c r="K101"/>
  <c r="L101" s="1"/>
  <c r="K100"/>
  <c r="L100" s="1"/>
  <c r="K99"/>
  <c r="L99" s="1"/>
  <c r="K98"/>
  <c r="L98" s="1"/>
  <c r="I97"/>
  <c r="H97"/>
  <c r="G97"/>
  <c r="K96"/>
  <c r="L96" s="1"/>
  <c r="K95"/>
  <c r="L95" s="1"/>
  <c r="K94"/>
  <c r="L94" s="1"/>
  <c r="K93"/>
  <c r="L93" s="1"/>
  <c r="K92"/>
  <c r="L92" s="1"/>
  <c r="K91"/>
  <c r="L91" s="1"/>
  <c r="K90"/>
  <c r="L90" s="1"/>
  <c r="K97" l="1"/>
  <c r="L97" s="1"/>
  <c r="H87" l="1"/>
  <c r="K87" s="1"/>
  <c r="L87" s="1"/>
  <c r="K86"/>
  <c r="L86" s="1"/>
  <c r="K85"/>
  <c r="L85" s="1"/>
  <c r="L83"/>
  <c r="L82"/>
  <c r="K81"/>
  <c r="L81" s="1"/>
  <c r="K79"/>
  <c r="L79" s="1"/>
  <c r="K78"/>
  <c r="L78" s="1"/>
  <c r="H77"/>
  <c r="G77"/>
  <c r="L76"/>
  <c r="K75"/>
  <c r="L75" s="1"/>
  <c r="H74"/>
  <c r="K74" s="1"/>
  <c r="L74" s="1"/>
  <c r="H73"/>
  <c r="K73" s="1"/>
  <c r="L73" s="1"/>
  <c r="K72"/>
  <c r="L72" s="1"/>
  <c r="K71"/>
  <c r="L71" s="1"/>
  <c r="K70"/>
  <c r="L70" s="1"/>
  <c r="J69"/>
  <c r="K68"/>
  <c r="L68" s="1"/>
  <c r="H67"/>
  <c r="K67" s="1"/>
  <c r="L67" s="1"/>
  <c r="H66"/>
  <c r="K66" s="1"/>
  <c r="L66" s="1"/>
  <c r="K65"/>
  <c r="L65" s="1"/>
  <c r="K64"/>
  <c r="L64" s="1"/>
  <c r="K63"/>
  <c r="L63" s="1"/>
  <c r="K62"/>
  <c r="L62" s="1"/>
  <c r="K60"/>
  <c r="L60" s="1"/>
  <c r="K59"/>
  <c r="L59" s="1"/>
  <c r="H58"/>
  <c r="G58"/>
  <c r="K57"/>
  <c r="L57" s="1"/>
  <c r="K56"/>
  <c r="L56" s="1"/>
  <c r="K55"/>
  <c r="L55" s="1"/>
  <c r="K54"/>
  <c r="L54" s="1"/>
  <c r="I53"/>
  <c r="K53" s="1"/>
  <c r="L53" s="1"/>
  <c r="K52"/>
  <c r="L52" s="1"/>
  <c r="K51"/>
  <c r="L51" s="1"/>
  <c r="H50"/>
  <c r="K50" s="1"/>
  <c r="L50" s="1"/>
  <c r="H49"/>
  <c r="G49"/>
  <c r="H48"/>
  <c r="G48"/>
  <c r="H46"/>
  <c r="K46" s="1"/>
  <c r="L46" s="1"/>
  <c r="H45"/>
  <c r="G45"/>
  <c r="K44"/>
  <c r="L44" s="1"/>
  <c r="K43"/>
  <c r="L43" s="1"/>
  <c r="K42"/>
  <c r="L42" s="1"/>
  <c r="K41"/>
  <c r="L41" s="1"/>
  <c r="K40"/>
  <c r="L40" s="1"/>
  <c r="K39"/>
  <c r="L39" s="1"/>
  <c r="H38"/>
  <c r="G38"/>
  <c r="K69" l="1"/>
  <c r="L69" s="1"/>
  <c r="K49"/>
  <c r="L49" s="1"/>
  <c r="K48"/>
  <c r="L48" s="1"/>
  <c r="K77"/>
  <c r="L77" s="1"/>
  <c r="K38"/>
  <c r="L38" s="1"/>
  <c r="K45"/>
  <c r="L45" s="1"/>
  <c r="K58"/>
  <c r="L58" s="1"/>
  <c r="I36"/>
  <c r="H36"/>
  <c r="K35"/>
  <c r="L35" s="1"/>
  <c r="H34"/>
  <c r="G34"/>
  <c r="K33"/>
  <c r="L33" s="1"/>
  <c r="K32"/>
  <c r="L32" s="1"/>
  <c r="K31"/>
  <c r="L31" s="1"/>
  <c r="K30"/>
  <c r="L30" s="1"/>
  <c r="K29"/>
  <c r="L29" s="1"/>
  <c r="K28"/>
  <c r="L28" s="1"/>
  <c r="H27"/>
  <c r="K27" s="1"/>
  <c r="L27" s="1"/>
  <c r="K26"/>
  <c r="L26" s="1"/>
  <c r="H25"/>
  <c r="K25" s="1"/>
  <c r="L25" s="1"/>
  <c r="H24"/>
  <c r="K24" s="1"/>
  <c r="L24" s="1"/>
  <c r="K23"/>
  <c r="L23" s="1"/>
  <c r="I21"/>
  <c r="K21" s="1"/>
  <c r="L21" s="1"/>
  <c r="H20"/>
  <c r="K20" s="1"/>
  <c r="L20" s="1"/>
  <c r="I19"/>
  <c r="H19"/>
  <c r="K22"/>
  <c r="L22" s="1"/>
  <c r="K18"/>
  <c r="L18" s="1"/>
  <c r="K17"/>
  <c r="L17" s="1"/>
  <c r="K16"/>
  <c r="L16" s="1"/>
  <c r="K15"/>
  <c r="L15" s="1"/>
  <c r="K14"/>
  <c r="L14" s="1"/>
  <c r="K13"/>
  <c r="L13" s="1"/>
  <c r="L4"/>
  <c r="L7"/>
  <c r="K36" l="1"/>
  <c r="L36" s="1"/>
  <c r="K34"/>
  <c r="L34" s="1"/>
  <c r="K19"/>
  <c r="L19" s="1"/>
  <c r="K12"/>
  <c r="L12" s="1"/>
  <c r="K11"/>
  <c r="L11" s="1"/>
  <c r="K10"/>
  <c r="L10" s="1"/>
  <c r="K9"/>
  <c r="L9" s="1"/>
  <c r="K8"/>
  <c r="L8" s="1"/>
  <c r="K6"/>
  <c r="K5"/>
  <c r="L5" s="1"/>
  <c r="K3"/>
  <c r="L3" l="1"/>
  <c r="L6"/>
</calcChain>
</file>

<file path=xl/sharedStrings.xml><?xml version="1.0" encoding="utf-8"?>
<sst xmlns="http://schemas.openxmlformats.org/spreadsheetml/2006/main" count="965" uniqueCount="386">
  <si>
    <t>DATA</t>
  </si>
  <si>
    <t>EVENTO</t>
  </si>
  <si>
    <t>FORMA DE
EXECUÇÃO</t>
  </si>
  <si>
    <t>MINISTRANTE</t>
  </si>
  <si>
    <t>LOCAL</t>
  </si>
  <si>
    <t>TABELA 20 -ATIVIDADES DE CAPACITAÇÃO E APERFEIÇOAMENTO - PÚBLICO INTERNO</t>
  </si>
  <si>
    <t>DIÁRIAS</t>
  </si>
  <si>
    <t>TOTAL</t>
  </si>
  <si>
    <t>COFFEE BREAK</t>
  </si>
  <si>
    <t>VALOR
UNITÁRIO</t>
  </si>
  <si>
    <t>INSCRIÇÃO</t>
  </si>
  <si>
    <t>2º Reunião do Acordo de Cooperação Técnica STN/Atricon/IRB n.01/2018</t>
  </si>
  <si>
    <t>Indireta</t>
  </si>
  <si>
    <t>Diversos</t>
  </si>
  <si>
    <t>Brasília</t>
  </si>
  <si>
    <t>Desafio de Comunicação no Setor de Contas Públicas</t>
  </si>
  <si>
    <t>Direta</t>
  </si>
  <si>
    <t xml:space="preserve">Evento Microsoft "Al+Tour", sobre inteligência artificial </t>
  </si>
  <si>
    <t>São Paulo</t>
  </si>
  <si>
    <t>PÚBLICO ALVO</t>
  </si>
  <si>
    <t>Mestrado Profissional em Ciências Jurídicas (UNIVALI)</t>
  </si>
  <si>
    <t>Servidores do TCE</t>
  </si>
  <si>
    <t>Palestra Defesa Pessoal Feminina</t>
  </si>
  <si>
    <t>Bernardo Rangel Girotto</t>
  </si>
  <si>
    <t xml:space="preserve">REUNIÃO  TÉCNICA PARA ELABORAÇÃO DE PROCEDIMENTOS DE AUDITORIA DE OBRAS PÚBLICAS </t>
  </si>
  <si>
    <t>CURSO: Comunicação Empática e Oratória</t>
  </si>
  <si>
    <t>Silvio Luzardo de Almeida Mello</t>
  </si>
  <si>
    <t>Encontro da Fiscalização I - TERCEIRO SETOR</t>
  </si>
  <si>
    <t>Evento Sobre a Nova Lei de Licitação e Reunião Geral do IBRAOP (Instituto Brasileiro de Obras Públicas)</t>
  </si>
  <si>
    <t>CURSO PRÁTICO DE GOVERNANÇA E GESTÃO DE RISCOS NAS AQUISIÇÕES</t>
  </si>
  <si>
    <t>Florianópolis</t>
  </si>
  <si>
    <t>Itajaí</t>
  </si>
  <si>
    <t>Vitória</t>
  </si>
  <si>
    <t>TRANSPORTE</t>
  </si>
  <si>
    <t>Servidores</t>
  </si>
  <si>
    <t>Servidores públicos</t>
  </si>
  <si>
    <t>Assessoria Comunicação Social</t>
  </si>
  <si>
    <t>QUANTIDADE
PARTICIPANTES</t>
  </si>
  <si>
    <t>Fevereiro</t>
  </si>
  <si>
    <t>Março</t>
  </si>
  <si>
    <t>Florianópolis (TCE/SC)</t>
  </si>
  <si>
    <t>CARGA HORÁRIA</t>
  </si>
  <si>
    <t>Janeiro</t>
  </si>
  <si>
    <t>-</t>
  </si>
  <si>
    <t>Atendenet - Licitações e Contratos</t>
  </si>
  <si>
    <t>Atendenet - Frota</t>
  </si>
  <si>
    <t>EXCEL BÁSICO</t>
  </si>
  <si>
    <t>EXCEL AVANÇADO</t>
  </si>
  <si>
    <t>PLANILHA SICRO</t>
  </si>
  <si>
    <t>XVII Forum Brasileiro de Contratação e Gestão Pública</t>
  </si>
  <si>
    <t>Treinamento das Comissões de Avaliação de Controle de qualidade e de garantia de qualidade do MMD-TC</t>
  </si>
  <si>
    <t>THe Developer's Conference 2019</t>
  </si>
  <si>
    <t>Seminário Nacional: Questões Polêmicas Aplicadas sobre Sistema de Registro de Preços e os Contratos Decorrentes</t>
  </si>
  <si>
    <t>Abril</t>
  </si>
  <si>
    <t>Servidores Públicos</t>
  </si>
  <si>
    <t>Servidores dos Tribunais de Contas</t>
  </si>
  <si>
    <t>Profissionais da área de Informática</t>
  </si>
  <si>
    <t>Agentes Públicos</t>
  </si>
  <si>
    <t>DIVERSOS</t>
  </si>
  <si>
    <t>IPM Sistemas - Matheus Kolling</t>
  </si>
  <si>
    <t>Curso: Só Exatas                                         Professor: JUNAE LUDIVIG</t>
  </si>
  <si>
    <t>Prof. Luiz Heleno Alburquerque Filho</t>
  </si>
  <si>
    <t>Universidade do Vale do Itajaí (Univali)</t>
  </si>
  <si>
    <t>TCE/SC</t>
  </si>
  <si>
    <t>RICARDO JOSÉ DA SILVA</t>
  </si>
  <si>
    <t>DEBORAH ELISA MAKOWIESCKY DE ESPÍNDOLA
DOUGLAS QUADROS DOS SANTOS
GISIELA HASSE KLEIN 
ISABELA RIBAS CESAR PORTELLA
LÚCIA HELENA FERNANDES DE OLIVEIRA PRUJÁ 
MAGDA AUDREY PAMPLONA 
MARIA THEREZA SIMÕES CORDEIRO
RAFAEL MARTINI 
ROGÉRIO FELISBINO DA SILVA</t>
  </si>
  <si>
    <t>JULIANA FRANCISCONI CARDOSO
ALESSANDRO MARINHO DE ALBUQUERQUE
MARCELO BROGNOLI DA COSTA
NILSOM ZANATTO
WALLACE DA SILVA PERERIRA
JAIRO WENSING</t>
  </si>
  <si>
    <t>ANA SOPHIA BESEN HILLESHEIM</t>
  </si>
  <si>
    <t>SERVIDORES</t>
  </si>
  <si>
    <t>ALYSSON MATTJE</t>
  </si>
  <si>
    <t xml:space="preserve">HENRIQUE DE CAMPOS MELO
THAIS SCHMITZ SERPA
MAGDA AUDREY PAMPLONA
FÁBIO BATISTA
GILSON ARISTIDES BATTISTI
GABRIELA TOMAZ SIEGA
RAFAEL MAIA PINTO
ANNA CLARA LEITE PESTANA
RENATA LIGOCKI PEDRO
FERNANDA ESMERIO TRINDADE MOTTA
HAMILTON HOBUS HOEMKE
ADRIANA REGINA DIAS CARDOSO
GEORGE BRASIL PASCHOAL PITSICA
MARIANI CANEVER LIBRELATO
RAPHAEL PERICO DUTRA
ODINELIA ELEUTÉRIO KUHNEN
MARIANNE DA SILVA BRODBECK
GILMARA TENFEN WARMLING
SIDNEY ANTONIO TAVARES JUNIOR
PAULO JOÃO BASTOS
FABIANA MARTINS PEDRO
LEANDRO GRANEMANN GAUDÊNCIO
PAULO SOTO DE MIRANDA
LUIS FELIPE CAMARGOS DE SOUSA
ANNE CHRISTINE BRASIL COSTA
ADRIANE MARA LINSMEYER
GILCÉIA SCHMITZ MICHELS DA CUNHA
</t>
  </si>
  <si>
    <t>MARCOS ANDRÉ ALVES MONTEIRO</t>
  </si>
  <si>
    <t>CAROLINE DE SOUZA
ANTONIO CARLOS BOSCARDIN FILHO
FLÁVIA LETICIA F. BAESSO MARTINS
ANDRÉ DINIZ DOS SANTOS
ANNA CLARA LEITE PESTANA</t>
  </si>
  <si>
    <t xml:space="preserve">ANDRÉ DINIZ DOS SANTOS
FERNANDA NIEHUES FAUSTINO
</t>
  </si>
  <si>
    <t xml:space="preserve">LUIZ CESAR DUARTE FORTUNATO
MATEUS EDUARDO CASTELUCCI (estagiário)
LUIZ OTÁVIO BORRAJO COSTA (estagiário)
</t>
  </si>
  <si>
    <t xml:space="preserve">DIEGO JEAN DA SILVA KLAUCK
EDER DA SILVA VALIM
MICHELLE BAROUKI
MARIA TERESA SILVEIRA DE SOUSA
JOAO SERGIO SANTANA
NILTON DOS SANTOS
CLAUDIO CHEREM DE ABREU
JOSEANE APARECIDA CORREA
GEORGE BRASIL PASCHOAL PITSICA
ADELQUI RECH
ADRIANA ADRIANO SCHMITT
EDIMEIA LILIANI SCHNITZLER
ROSANE BATISTA CAMPOS
ANA CAROLINA BECKER SILVA COLLA
ADRIANA VARGAS WERLICH 
ANA SOFIA DE OLIVEIRA
</t>
  </si>
  <si>
    <t xml:space="preserve">PAULO GASTAO PRETTO
MARIVALDA MAY MICHELS STEINER
RAUL FERNANDO FERNANDES TEIXEIRA
MAGDA AUDREY PAMPLONA
GEORGE BRASIL PASCHOAL PITSICA
FERNANDA NIEHUES FAUSTINO
NILTON DOS SANTOS
ANDRÉ DINIZ DOS SANTOS
MARIA TERESA SILVEIRA DE SOUSA
ALEXANDRE THIESEN BECSI
VERONICA LIMA CORREA
ROSEMARI MACHADO
OSVALDO FARIA DE OLIVEIRA
ADRIANA NUNES DA SILVA
EDER DA SILVA VALIM
ALEXANDRE FONSÊCA OLIVEIRA
FABIANO DOMINGOS BERNARDO
</t>
  </si>
  <si>
    <t xml:space="preserve">FERNANDA SANTOS GOULART
GUSTAVO SIMON WESTPHAL
MARIVALDA MAY MICHELS STEINER
RODRIGO DUARTE SILVA
ROGERIO LOCH
MARCOS ROBERTO GOMES
RODRIGO LUZ GLORIA
MAIRA LUZ GALDINO
PAULO VINÍCIUS HARADA DE OLIVEIRA
DEBORA BORIM DA SILVA
DAMIANY DA FONSECA
FELIPE AUGUSTO TAVARES DE CARVALHO SALES
MATHEUS LAPOLLI BRIGHENTI
MARCOS SCHERER BASTOS
IGOR GUADAGNIN
RENATA LIGOCKI PEDRO
GABRIEL VICENTE FERREIRA DE CARVALHO
</t>
  </si>
  <si>
    <t>Antônio Pichetti Jr. e Denise Espindola Sachett</t>
  </si>
  <si>
    <t>Evândio de Souza, Flávia L. F. Baesso Martins, Henrique Campos de Melo, Claudio Cherem de Abreu</t>
  </si>
  <si>
    <t>Daniel Moro, Leonardo Manzoni, Leandro Ricardo Suchecki Verner, Michel Luiz de Andrade, Marcos Quilante, Sandro Daros de Luca, Tatiana Kair Medeiros da Silva, Trícia Munari Pereira,  Thiago Felipe Cyrino e Wallace da Silva Pereira, Célio Hoepers, Alessandro Marcon de Souza</t>
  </si>
  <si>
    <t>Christiano Augusto Apocalypse Rodrigues e André Diniz dos Santos</t>
  </si>
  <si>
    <t>PARTICIPANTES</t>
  </si>
  <si>
    <t>PASSAGENS (R$)</t>
  </si>
  <si>
    <t>DIÁRIAS         (R$)</t>
  </si>
  <si>
    <t>INSCRIÇÃO (R$)</t>
  </si>
  <si>
    <t>COFFEE BREAK     (R$)</t>
  </si>
  <si>
    <t>TOTAL              (R$)</t>
  </si>
  <si>
    <t>UNITÁRIO (R$)</t>
  </si>
  <si>
    <t>C/H</t>
  </si>
  <si>
    <t>QTDE.
PARTICIPANTES</t>
  </si>
  <si>
    <t>PARTICIPANTES (*)</t>
  </si>
  <si>
    <t>Servidores TCE/SC</t>
  </si>
  <si>
    <t>Machine Learning - Big data Brasil Day</t>
  </si>
  <si>
    <t>profissionais da área de informática</t>
  </si>
  <si>
    <t xml:space="preserve">São Paulo </t>
  </si>
  <si>
    <t>Alessandro Marinho de Albuquerque, Cristiano Francis M. de Macedo</t>
  </si>
  <si>
    <t>Qcon - Conferência Internacional de Desenvolvedores de Software</t>
  </si>
  <si>
    <t>Profissionais de desenvolvimento de Software</t>
  </si>
  <si>
    <t>Leonardo Manzoni e Thiago Felipe Cyrino</t>
  </si>
  <si>
    <t>Treinamento e-SIPROC - Turma 1</t>
  </si>
  <si>
    <t>Leonardo Manzoni</t>
  </si>
  <si>
    <t xml:space="preserve">FLÁVIA BOGONI DA SILVA
THEOMAR AQUILES KINHIRIN
ALESSANDRO DE OLIVEIRA
GABRIEL ROCHA FURLANETTO
THAIS POERSCH DE QUADROS CARVALHO PINTO
FABÍOLA SCHMITT ZENKER
LEONARDO MANZONI
</t>
  </si>
  <si>
    <t>IV Encontro da Rede Nacional de Informações Estratégicas para o Controle Externo - InfoContas</t>
  </si>
  <si>
    <t>Titulares e integrantes das Unidades de Informações Estratégicas</t>
  </si>
  <si>
    <t>Brasilia</t>
  </si>
  <si>
    <t>Nilson Zanatto; Cristiano Matos de Macedo; Marcel Damato Belli</t>
  </si>
  <si>
    <t>Evento Penthahoday</t>
  </si>
  <si>
    <t>Servidores da area de Informática</t>
  </si>
  <si>
    <t>Curitiba</t>
  </si>
  <si>
    <t>Daniel de Brito Moro; Marilea Pereira, Rafael Maia Pinto, Michel Luiz de Andrade; Marcos Quilante; Leandro Ricardo S. Verner; Sandro Daros de Luca; Wallace da Silva Pereira</t>
  </si>
  <si>
    <t>Treinamento Jira Software 2019 - Turma Usuários</t>
  </si>
  <si>
    <t>Jhonathan Nacimento</t>
  </si>
  <si>
    <t xml:space="preserve">JOHLEN TEIXEIRA
THAYSE LYRA
MATHEUS AMILTON DE SOUZA
MATHEUS GUTIERREZ KIELING VILLEGAS
WELLINGTON ANTUNES DANIEL     
CHRISTIAN ALEXANDRE DOS SANTOS
JOÃO PEDRO CORDEIRO MARTINEZ
GILIARDI ALEXANDRE
RAPHAEL LEITE SERAPIAO
CARLOS EDUARDO ALVES DE OLIVEIRA
JONAS ROQUE
FILIPE NASCIMENTO DA SILVA JONES
DAMARIS PAULA CASTILHO
ANDRE LUIS TRICHES
MARIELLA ALINE GODOY
</t>
  </si>
  <si>
    <t xml:space="preserve">RAFAEL MAIA PINTO
DANIEL DE BRITO MORO
TATIANA KAIR MEDEIROS DA SILVA
TRÍCIA MUNARI PEREIRA
LEANDRO RICARDO SUCHECKI VERNER
MARCOS QUILANTE
EDIPO JUVENTINO DA SILVA
LEONARDO MANZONI
MAURO SERGIO DA SILVA
ALESSANDRO DA VEIGA
HUGO LEONARDO FERNANDES DE SOUZA
WILLIANS VINICIUS DE SOUZA VARGAS
MARLON HARNISCH
RAFAEL ALMIR QUISINSKI     
ANA LÚCIA BASTO
THIAGO FELIPE CYRINO
</t>
  </si>
  <si>
    <t xml:space="preserve">LUCIANO SILVA
MARILÉA PEREIRA
ALESSANDRO MARCON DE SOUZA
SANDRO DAROS DE LUCA
BRUNO GOULART ANDRADE
TONI SCHMITT
JOHLEN TEIXEIRA
</t>
  </si>
  <si>
    <t>Treinamento Jira Software 2019 - Turma Administradores</t>
  </si>
  <si>
    <t xml:space="preserve">ANA LÚCIA BASTO
MARCOS QUILANTE
SANDRO DAROS DE LUCA
JAMES LUCIANI
THIAGO FELIPE CYRINO
ALEXANDRE DA SILVA
EDIPO JUVENTINO DA SILVA
TATIANA CUSTODIO
LEONARDO MANZONI
LEANDRO RICARDO SUCHECKI VERNER
MICHEL LUIZ DE ANDRADE
TATIANA KAIR MEDEIROS DA SILVA
DANIEL DE BRITO MORO
</t>
  </si>
  <si>
    <t>Saúde e Segurança no Trabalho e o e-Social</t>
  </si>
  <si>
    <t>Profissionais de Departamento Pessoal, Recursos Humanos, Técnicos de Segurança do Trabalho, Engenheiro do Trabalho, Enfermeiros, Médicos do Trabalho e demais profissionais atuantes na implantação do e-Social e dos eventos de SST</t>
  </si>
  <si>
    <t>Cristiano Reis Mahlmann; Silvana R. Salum</t>
  </si>
  <si>
    <t>1 º Reunião Técnica da Rede INDICON</t>
  </si>
  <si>
    <t>Técnicos da Rede Indicon dos Tribunais de Contas</t>
  </si>
  <si>
    <t>Celso Guerini e Rafael Maia</t>
  </si>
  <si>
    <t>Encontro Técnico de Educação Profissional dos Tribunais de Contas</t>
  </si>
  <si>
    <t>Representantes das Escolas de Contas dos Tribunais de Contas</t>
  </si>
  <si>
    <t>Sabrina Maddalozzo Pivatto</t>
  </si>
  <si>
    <t>Fórum - Exame PPs e Concessões - A Nova Infraestrutura Brasileira na mesa de negociação</t>
  </si>
  <si>
    <t>Advogados, Empresários e Investidores, Agentes e Servidores Públicos</t>
  </si>
  <si>
    <t>Antônio Carlos Pimentei; Ricardo André Cabral Ribas; Luiz Eduardo Cherem</t>
  </si>
  <si>
    <t>Maio</t>
  </si>
  <si>
    <t>5º Fórum IBGP de Governança de TI</t>
  </si>
  <si>
    <t>Profissionais de Infomática</t>
  </si>
  <si>
    <t>Jairo Wensing; Rafael Queiroz Gonçalves; Wallace da Silva Pereira</t>
  </si>
  <si>
    <t>45º Simpósio Mundial de Auditoria Contínua e Relatórios</t>
  </si>
  <si>
    <t>acadêmicos e profissionais contábeis</t>
  </si>
  <si>
    <t xml:space="preserve">Paulo Soto de Miranda, Otto Ferreira Simões e Luiz Paulo Monteiro Mafra </t>
  </si>
  <si>
    <t>Mensuração de Impacto Social</t>
  </si>
  <si>
    <t>Público em Geral</t>
  </si>
  <si>
    <t>Antônio Felipe Oliveira Rodrigues</t>
  </si>
  <si>
    <t>"Governança, Compliance e Integridade na Administração Pública: do Discurso à Prática"</t>
  </si>
  <si>
    <t>Servidores públicos federais, estaduais e municipais, advogados, procuradores, etc</t>
  </si>
  <si>
    <t>Flávia Letícia F. Baesso Martins</t>
  </si>
  <si>
    <t> O Controle Externo e seus Desafios: Accountability e Coprodução</t>
  </si>
  <si>
    <t xml:space="preserve">Arlindo Carvalho Rocha </t>
  </si>
  <si>
    <t xml:space="preserve">HEITOR LUIZ SCHÉ JÚNIOR
JEFERSON CIOATTO
IVANICE KRETZER SANTOS
DANIELA AURORA ULYSSÉA
LEANDRO GRANEMANN GAUDÊNCIO
JÚLIO CESAR SANTI
ANA CLAUDIA GOMES
GIAN CARLO DA SILVA
FLAVIA LEITIS RAMOS
GYANE CARPES BERTELLI
AZOR EL ACHKAR
ANDREZA DE MORAIS MACHADO
JADSON LUÍS DA SILVA
DENISE REGINA STRUECKER
LUIS FELIPE CAMARGOS DE SOUSA
GILCÉIA SCHMITZ MICHELS
LUCIANO OPUSKI DE ALMEIDA
CARLOS TRAMONTIN
FLÁVIA BOGONI DA SILVA
GERSON LUIZ TAVARES
DANILO VASCONCELOS SANTOS
FERNANDO AMORIM DA SILVA
ANNA CLARA LEITE PESTANA
CELSO COSTA RAMIRES
AMILTON OPATSKI
ANDRÉ LUIZ CANEPARO MACHADO
HAMILTON HOBUS HOEMKE
LUCIA HELENA GARCIA
FELIPE AUGUSTO TAVARES DE CARVALHO SALES
IRENE G. B. OLIVEIRA
LUCIA REGINA HUMERES
FABIANO DOMINGOS BERNARDO
HEMERSON JOSÉ GARCIA
GLAUCIA DA CUNHA
DEJAIR CESAR TAVARES
GILSON ARISTIDES BATTISTI
BARTIRA NILSON BONOTTO
ADRIANA ADRIANO SCHMITT
GABRIELA TOMAZ SIEGA
ALEXANDRE FONSECA OLIVEIRA
KARINE DE SOUZA ZEFERINO FONSECA DE ANDRADE
GISSELE SOUZA DE FRANCESCHI NUNES
GILMARA TENFEN WARMLING
GRAZIELA M CORDEIRO ZOMER
ANA CLAUDIA MOTA
ADRIANE MARA LINSMEYER
JUSTINA PAZ DE OLIVEIRA
ELUSA CRISTINA COSTA SILVEIRA
FABIOLA SCHMITT ZENKER
CLAUTON SILVA RUPERTI
LUCIANA MARIA DE SOUZA
GERSON LUÍS GOMES
CAROLINE DE SOUZA
GUSTAVO PICCOLI PFITSCHER
JONNY WINSTON DREWS
PATRÍCIA DE MELO LISBOA
MARIA DE LOURDES SILVEIRA SORDI
PAULO JOÃO BASTOS
NICOLY SCHMIDT
MAIRA GALDINO
MAURICIO DA ROSA
ROGÉRIO LOCH
MARCO AURÉLIO SOUZA DA SILVA
RODRIGO LUZ GLORIA
MARCOS ANTONIO FABRE
RICARDO FLORES PEDROZO
PABLO VINÍCIUS NEVES OLIVEIRA
MARCOS SCHERER BASTOS 
MARIVALDA MAY MICHELS STEINER
MARCELO CORRÊA
MAICON SANTOS TRIERVEILER
OSVALDO FARIA DE OLIVEIRA
MARCIO ROGÉRIO DE MEDEIROS
MARCELO AGUIAR DOS SANTOS
MARISTELA SEBERINO ROS DA LUZ
MARCOS ANDRÉ ALVES MONTEIRO
LUIZ PAULO MONTEIRO MAFRA
ODIR GOMES DA ROCHA NETO
MARISAURA REBELATTO DOS SANTOS
NAJLA SAIDA FAIN
MARIA TERESA SILVEIRA DE SOUSA
MICHELLE FERNANDA DE CONTO EL ACHKAR
SANDRO LUIZ NUNES
SCHIRLEY DA SILVA
OLDAIR SCHROEDER
TERESINHA DE JESUS BASTO DA SILVA
THAÍS POERSCH DE QUADROS CARVALHO PINTO
MAYKON CARMINATTI DE FREITAS
VANESSA DOS SANTOS
SABRINA MADDALOZZO PIVATTO
PAULO GASTAO PRETTO
ODINELIA ELEUTÉRIO KUHNEN
ALESSANDRO DE OLIVEIRA
ALEXANDRE PEREIRA BASTOS
IVO POSSAMAI
MARIANNE DA SILVA BRODBECK
LEANDRO GRANEMANN GAUDÊNCIO
BIANCA NEVES DE ALBUQUERQUE
ARLINDO CARVALHO ROCHA 
THAISY MARIA ASSING
MARCELO BROGNOLI DA COSTA
ALICILDO DOS PASSOS
TARCILIA TEREZINHA PIO
LEONARDO VALENTE FAVARETTO
ALINE BEATRIZ DE VASCONCELLOS E SILVA
MONIQUE PORTELLA WILDI HOSTERNO
BRUNO GODOY AZEVEDO SANTOS
LUCAS VALENTE FAVARETTO
LUIZ CARLOS ULIANO BERTOLDI
ANDREZA SCHMIDT SILVA
ADRIANA NUNES DA SILVA
</t>
  </si>
  <si>
    <t>Treinamento SGTA</t>
  </si>
  <si>
    <t xml:space="preserve">Alessandro Marinho de Albuquerque 
 Alessandro Marcon de Souza
</t>
  </si>
  <si>
    <t xml:space="preserve">ANA PAULA FELISBINO
THIAGO BATISTA DE LIMA
RENATA PANDOLFO DA VEIGA
HEMERSON JOSE GARCIA
THAIS POERSCH DE QUADROS CARVALHO PINTO
SÉRGIO L. BETT
ALESSANDRO MARCON DE SOUZA
ALESSANDRO MARINHO DE ALBUQUERQUE
LEANDRO GRANEMANN GAUDÊNCIO
EDER DA SILVA VALIM
CAROLINE DE SOUZA
ANDREZA SCHMIDT SILVA
GIAN CARLO DA SILVA
ALEXANDRE FONSÊCA OLIVEIRA
LUIZ AUGUSTO LUZ FAÍSCA
JOSE RUI DE SOUZA
FERNANDA ESMERIO TRINDADE MOTTA
ANA PAULA MACHADO DA COSTA
RAPHAEL PERICO DUTRA
ODIR GOMES DA ROCHA NETO
</t>
  </si>
  <si>
    <t>Técnicas Redacionais e Redação Oficial</t>
  </si>
  <si>
    <t>Priscylla Alves Campos</t>
  </si>
  <si>
    <t xml:space="preserve">CAMILA REIS ROSSI 
LAÍS OLIVEIRA AFONSO 
ANA CLÁUDIA MOTA
HENRIQUE DE CAMPOS MELO
GILCÉIA SCHMITZ MICHELS DA CUNHA
IRENE GUIMARAES DE BARROS E OLIVEIRA
FERNANDA DE SOUZA RODRIGUES DE OLIVEIRA
ALINE MOMM
LUIZ PAULO MONTEIRO MAFRA
THAIS CRISTINA KICH
GUSTAVO SILVA CABRAL
FABÍOLA SCHMITT ZENKER
GABRIEL ROCHA FURLANETTO
SABRINA MADDALOZZO PIVATTO
MARIA DE LOURDES SILVEIRA SORDI
LUIS FELIPE CAMARGOS DE SOUSA
DEYSE ANTUNES DE ANDRADA
JOAO SERGIO SANTANA
FABIANO DOMINGOS BERNARDO
GABRIELA TOMAZ SIEGA
MAXIMILIANO MAZERA
EDIMEIA LILIANI SCHNITZLER
CARLOS TRAMONTIN
LUCIA REGINA HUMERES
DAMIANY DA FONSECA
DAVI SOLONCA
ANDRESSA ZANCANARO DE ABREU
RAUL DENIS PICKCIUS
ALESSANDRA CAROLINE FERNANDES FLORIANI
MARIA LUCILIA FREITAS DE MELO
ALEXANDRE THIESEN BECSI
MATHEUS GUSTAVO DE MEDEIROS BATISTA
CELSO COSTA RAMIRES
SUEYLA GONCALVES DA SILVA
DAMARIS PAULA CASTILHO 
</t>
  </si>
  <si>
    <t>VII Encontro Juristcs – Jurisprudências nos Tribunais de Contas</t>
  </si>
  <si>
    <t>Membros e o corpo técnico dos Tribunais de Contas</t>
  </si>
  <si>
    <t>Goiânia</t>
  </si>
  <si>
    <t>George Brasil P. Pitsica; Wallace da Silva Pereira; Leonardo Manzoni</t>
  </si>
  <si>
    <t>52º Congresso Nacional de Abipem</t>
  </si>
  <si>
    <t>Servidores Municipais</t>
  </si>
  <si>
    <t>Foz do Iguaçu</t>
  </si>
  <si>
    <t>Adriana Regina D. Cardoso; Adriana Adriano Schmitt</t>
  </si>
  <si>
    <t>junho</t>
  </si>
  <si>
    <t>Seminário Segurança Jurídica na Aplicação do Direito Público</t>
  </si>
  <si>
    <t>Servidores Públicos. Auditores Públicos Externo. Procuradores. Administradores. Advogados e Estudantes de Direito</t>
  </si>
  <si>
    <t>Porto Alegre</t>
  </si>
  <si>
    <t>Letícia de Campos Velho Martel, Renato Costa e Rafael Galvão de Souza</t>
  </si>
  <si>
    <t>IV Fórum Nacional de Auditoria</t>
  </si>
  <si>
    <t>Rio de Janeiro</t>
  </si>
  <si>
    <t>Alexandre Thiesen Becsi, Glaucia Cunha e Michelle Fernanda de Conto El Achkar</t>
  </si>
  <si>
    <t>XXXV Congresso Nacional das Secretarias Municipais de Saúde</t>
  </si>
  <si>
    <t>Gestores Municipais de saúde, trabalhadores do SUS, representantes de instituições ligadas à saúde pública e autoridades</t>
  </si>
  <si>
    <t>Cleiton Wessler e Rosimari Machado</t>
  </si>
  <si>
    <t>Evento Educação que faz a diferença</t>
  </si>
  <si>
    <t>Ricardo Cardoso da Silva</t>
  </si>
  <si>
    <t>Evento Servidor Público e a Reforma da Previdência</t>
  </si>
  <si>
    <t>Servidores Públicos e advogados</t>
  </si>
  <si>
    <t>Otto Ferreira Simões, Sandro Nunes, Bianca Neves de Albuquerque, Fernanda Emério T. Motta, Marcia C. Magalhães, Rogério Guilherme de Oliveira, Giane Vanessa Fiorini, Andréa Régis, Marcio G. Guimarães, Cristiane S. Reginatto e Augusto de S. Ramos</t>
  </si>
  <si>
    <t>Seminário Nacional de Compras Públicas</t>
  </si>
  <si>
    <t>Agentes públicos envolvidos nos procedimentos de compras da Administração Pública.</t>
  </si>
  <si>
    <t xml:space="preserve"> Antonio Pichetti Jr., Geraldo José Gomes, Anna Clara Pestana e Denise Regina Struecker e Sandro Luiz Nunes</t>
  </si>
  <si>
    <t>Constitucionalismo e Garantias no Controle da Administração Pública</t>
  </si>
  <si>
    <t xml:space="preserve">Dr. Luiz Henrique Urquhart Cademartori </t>
  </si>
  <si>
    <t xml:space="preserve">ADRIANA ADRIANO SCHMITT
ADRIANA REGINA DIAS CARDOSO
ALESSANDRA CAROLINE FERNANDES FLORIANI
ALEXANDRE PEREIRA BASTOS
ALEXANDRE THIESEN BECSI
ALICILDO DOS PASSOS
ALINE MOMM
ALYSSON MATTJE
AMILTON OPATSKI
ANA CLAUDIA GOMES
ANDRÉ LUIZ CANEPARO MACHADO
ANDREA YUMI ICO
ANDREZA DE MORAIS MACHADO
ANDREZA SCHMIDT SILVA
ANTONIO PICHETTI JUNIOR
AZOR EL ACHKAR
BIANCA NEVES DE ALBUQUERQUE
BRUNO GODOY AZEVEDO SANTOS
CARLOS EDUARDO DA SILVA
CARLOS TRAMONTIN
CÉLIO HOEPERS
CELSO COSTA RAMIRES
CLAUDIO MARTINS NUNES
CLAUTON SILVA RUPERTI
CRISTINA DE OLIVEIRA ROSA SILVA
DANIELA AURORA ULYSSÉA
DAVI SOLONCA
DAYANA ZWICKER
DEBORA CRISTINA VIEIRA
DEJAIR CESAR TAVARES
DIEGO JEAN DA SILVA KLAUCK
EDÉSIA FURLAN
EDIMEIA LILIANI SCHNITZLER
EDSON BIAZUSSI
EDUARDO GONZAGA DE OLIVEIRA
ELUSA CRISTINA COSTA SILVEIRA
EVANDRO JOSE DA SILVA PRADO
FÁBIO BATISTA
FÁBIO DAUFENBACH PEREIRA
FABÍOLA SCHMITT ZENKER
FERNANDA CAMILA DE CARLIF
FERNANDA LUZ BALSINI MANIQUE BARRETO
FERNANDO AMORIM DA SILVA
FLÁVIA BOGONI DA SILVA
FLAVIA LEITIS RAMOS
FRANCIELLY STÄHELIN COELHO
FRANCIENE SILVA DE OLIVEIRA
GERSON LUIS GOMES
GERSON LUIZ TAVARES
GIAN CARLO DA SILVA
GILSON ARISTIDES BATTISTI
GLÁUCIA DA CUNHA
GRAZIELA M CORDEIRO ZOMER
GUSTAVO ALBUQUERQUE DORNELLES
HAMILTON HOBUS HOEMKE
HEMERSON JOSE GARCIA
IVANICE KRETZER SANTOS
IVO POSSAMAI
IZIS DE GUSMÃO PAULI
JADSON LUIS DA SILVA
JANAINA TEIXEIRA CORREA DE MEDEIROS
JANINE LUCIANO FIRMINO
JAQUELINE MATTOS SILVA PEREIRA
JOCELINE COELHO
JONNY WINSTON DREWS
JOZELIA DOS SANTOS
JULIANA FRITZEN
JULIO CESAR DE MELO
JULIO CESAR SANTI
JUSTINA PAZ DE OLIVEIRA
KARINE DE SOUZA ZEFERINO FONSECA DE ANDRADE
LEANDRO GRANEMANN GAUDÊNCIO
LEONARDO VALENTE FAVARETTO
LUAN BRANCHER GUSSO MACHADO
LUCAS VALENTE FAVARETTO
LUCIA REGINA HUMERES
LUCIANA MARIA DE SOUZA
LUCIANE BEIRO DE SOUZA MACHADO
LUCIANO OPUSKI DE ALMEIDA
LUIS FELIPE CAMARGOS DE SOUSA
LUIZ AUGUSTO NAGEL HULSE
LUIZ CARLOS ULIANO BERTOLDI
LUIZ HENRIQUE URQUHART CADEMARTORI 
LUIZ PAULO MONTEIRO MAFRA
MAICON SANTOS TRIERVEILER
MAIRA GALDINO
MARCEL DAMATO BELLI
MÁRCIO ROGÉRIO DE MEDEIROS
MARCO AURÉLIO SOUZA DA SILVA
MARCOS ANTONIO FABRE
MARCOS ANTONIO MARTINS
MARCOS QUILANTE
MARIA DO CARMO JURACH LUNARDI
MARIA TERESA SILVEIRA DE SOUSA
MARIANNE DA SILVA BRODBECK
MARISTELA SEBERINO ROS DA LUZ
MAURICIO DA ROSA
MAYKON CARMINATTI DE FREITAS
MIRIAN FRANCISCA ALVES PEREZ
MOISES HOEGENN
OLDAIR SCHROEDER
OSVALDO FARIA DE OLIVEIRA
PABLO VINICIUS NEVES OLIVEIRA
PATRICIA DE MELO LISBOA
PAULO CESAR SALUM
PAULO GASTAO PRETTO
PAULO GUSTAVO CAPRE
PAULO JOÃO BASTOS
PAULO VINICIUS HARADA DE OLIVEIRA
RAFAEL GALVÃO DE SOUZA
RAUL DENIS PICKCIUS
RAUL FERNANDO FERNANDES TEIXEIRA
REINALDO GOMES FERREIRA
RICARDO FLORES PEDROZO
ROSANGELA MARTINS BENTO MEDEIROS
ROSE MARIA BENTO
SABRINA PUNDEK MULLER
SCHIRLEY DA SILVA
SCHIRLEY DA SILVAS
SERGIO AUGUSTO SILVA
SERGIO RAMOS FILHO
SIDNEY ANTONIO TAVARES JUNIOR
SIMONI DA ROSA
SONIA ENDLER DE OLIVEIRA
SUEYLA GONCALVES DA SILVA
THAIS POERSCH DE QUADROS CARVALHO PINTO
THEOMAR AQUILES KINHIRIN
</t>
  </si>
  <si>
    <t>Evento: Educação que faz a Diferença</t>
  </si>
  <si>
    <t>Glaucia da Cunha</t>
  </si>
  <si>
    <t>Curso Teste de Integridade na Administração Pública</t>
  </si>
  <si>
    <t>Ana Paula de Oliveira Gomes</t>
  </si>
  <si>
    <t xml:space="preserve">ALICILDO DOS PASSOS
ANA CLAUDIA GOMES
ANA PAULA DE OLIVEIRA GOMES 
ANDRÉ LUIZ CANEPARO MACHADO
EDÉSIA FURLAN
EDIMEIA LILIANI SCHNITZLER
FABIANO DOMINGOS BERNARDO
GOMERCINDO CARVALHO MACHADO
IZABELA SZPOGANICZ JUNCKES
JOAO SERGIO SANTANA
JOSE RUI DE SOUZA
JOSEANE APARECIDA CORREA
LUIZ PAULO MONTEIRO MAFRA
MARCO AURELIO SOUZA DA SILVA
MARIANNE DA SILVA BRODBECK
MARISAURA REBELATTO DOS SANTOS
MIRIAN FRANCISCA ALVES PEREZ
RAFAEL MAIA PINTO
SILVIA MARIA BERTE VOLPATO
SONIA ENDLER DE OLIVEIRA
THAIS POERSCH DE QUADROS CARVALHO PINTO
THAIS SCHMITZ SERPA
</t>
  </si>
  <si>
    <t>Curso de Licitações Públicas Inclusivas</t>
  </si>
  <si>
    <t xml:space="preserve">ALESSANDRA CAROLINE FERNANDES FLORIANI
ALINE MOMM
ANA CLAUDIA GOMES
ANA PAULA DE OLIVEIRA GOMES 
ANDRÉ DINIZ DOS SANTOS
ANGELA MARIA LODI
ANTONIO PICHETTI JUNIOR
AZOR EL ACHKAR
CHRISTIANO AUGUSTO APOCALYPSE RODRIGUES
DANIELA AURORA ULYSSEA
DAYANA ZWICKER
EDÉSIA FURLAN
EDIMEIA LILIANI SCHNITZLER
FERNANDA NIEHUES FAUSTINO
IVANICE KRETZER SANTOS
IZABELA SZPOGANICZ JUNCKES
JONATHAN ARTMANN
JOSE RUI DE SOUZA
JULIO CESAR SANTI
LUCIA REGINA HUMERES
MAIRA LUZ GALDINO
MARCOS ANTONIO FABRE
MARIANNE DA SILVA BRODBECK
MAURICIO DA ROSA
MURILO RIBEIRO DE FREITAS
PAULO CESAR SALUM
RAUL FERNANDO FERNANDES TEIXEIRA
ROSANGELA MARTINS BENTO MEDEIROS
SANDRO LUIZ NUNES
THAIS CRISTINA KICH
THAIS SCHMITZ SERPA
</t>
  </si>
  <si>
    <t>Evento II Simpósio Nacional de Educação: pensar o presente para construir o futuro</t>
  </si>
  <si>
    <t>Agentes públicos envolvidos em políticas da educação e controle</t>
  </si>
  <si>
    <t>Porto Alegre/Rio Grande do Sul</t>
  </si>
  <si>
    <t>Renato Costa, Valéria Rocha Lacerda Gruenfeld, Gissele Souza de F. Nunes, Letícia de Campos V. Martel, Raphael Perico Dutra, Danilo V. Santos, Vanessa dos Santos e Ivo Silveira Neto</t>
  </si>
  <si>
    <t>Encontro Técnico SEBRAE: As Compras Governamentais através da Lei Complementar Federal nº 123/2006</t>
  </si>
  <si>
    <t xml:space="preserve">Luís Maurício Junqueira Zanin- Consultor do Sebrae Nacional  </t>
  </si>
  <si>
    <t xml:space="preserve">MATHEUS LAPOLLI BRIGHENTI
MARCOS ROBERTO GOMES
FLAVIA LETICIA FERNANDES BAESSO MARTINS
THAIS SCHMITZ SERPA
ALESSANDRA CAROLINE FERNANDES FLORIANI
FERNANDA NIEHUES FAUSTINO
ANTONIO CARLOS BOSCARDIN FILHO
ANNA CLARA LEITE PESTANA
DENISE REGINA STRUECKER
THAIS CRISTINA KICH
GUSTAVO SIMON WESTPHAL
MURILO RIBEIRO DE FREITAS
AZOR EL ACHKAR
ANTONIO PICHETTI JUNIOR
MAIRA GALDINO
IZIS DE GUSMÃO PAULI
ROGERIO LOCH
</t>
  </si>
  <si>
    <t>Doutrina da Inteligência</t>
  </si>
  <si>
    <t>Carlos Roberto Takao Yoshioka</t>
  </si>
  <si>
    <t xml:space="preserve">NILSOM ZANATTO
ANDREA YUMI IÇO
SERGIO AUGUSTO SILVA
CRISTIANO FRANCIS MATOS DE MACEDO
ALESSANDRO MARCON DE SOUZA
ALESSANDRO MARINHO DE ALBUQUERQUE
CÉLIO HOEPERS
CELSO GUERINI
RAFAEL MAIA PINTO
MARCEL DAMATO BELLI
MARCIA ROBERTA GRACIOSA
RAFAEL ANTONIO KREBS REGINATTO
VALÉRIA PATRICIO
CLAUTON SILVA RUPERTI
GABRIELA TOMAZ SIEGA
EDER DA SILVA VALIM
LUIZ CLAUDIO VIANA
JOSEANE APARECIDA CORREA
</t>
  </si>
  <si>
    <t>Julho</t>
  </si>
  <si>
    <t>Total</t>
  </si>
  <si>
    <t>Mestrado Profissional em Administração (UNIVALI)</t>
  </si>
  <si>
    <t>Universidade do Estado de Santa Catarina (Udesc)</t>
  </si>
  <si>
    <t>ANDREZA DE MORAIS MACHADO, LUCIANE BEIRO DE SOUZA MACHADO E MARISAURA REBELATTO DOS SANTOS</t>
  </si>
  <si>
    <t>Curso Power BI</t>
  </si>
  <si>
    <t xml:space="preserve">Renato Haddad </t>
  </si>
  <si>
    <t xml:space="preserve">ADRIANA LUZ
ALESSANDRO MARCON DE SOUZA
CLAUDIO CHEREM DE ABREU
DANIEL DE BRITO MORO
JAIRO WENSING
JAMES LUCIANI
JOÃO VICTOR DOS SANTOS DELA ROCA
MARILÉA PEREIRA
PAULO DOUGLAS TEFILI FILHO
RAFAEL QUEIROZ GONÇALVES
RAUL FERNANDO FERNANDES TEIXEIRA
SERGIO AUGUSTO SILVA
SILVIO BHERING SALLUM
TATIANA KAIR MEDEIROS DA SILVA
WALLACE DA SILVA PEREIRA
</t>
  </si>
  <si>
    <t>Treinamento SIGEF - Turma Iniciante</t>
  </si>
  <si>
    <t xml:space="preserve">Marcelo Inocêncio Pereira
Daniel Neves Damiani
Sandro Luiz Barbosa
Fernando Tagliaro Jahns
Raquel Costa Pereira
Juliana Cruz 
Luciana Rotolo Gomes
Thiago Biesus Borsatti
Larissa Heuko
Telbas Mauri da Silveira
</t>
  </si>
  <si>
    <t xml:space="preserve">MARCOS ANDRE ALVES MONTEIRO
GABRIELA TOMAZ SIEGA
JAQUELINE MATTOS SILVA PEREIRA
GIAN CARLO DA SILVA
GILSON ARISTIDES BATTISTI
ALCIONEI VARGAS DE AGUIAR
VANESSA DOS SANTOS
EDER DA SILVA VALIM
THAISY MARIA ASSING
LEANDRO GRANEMANN GAUDÊNCIO
PABLO VINICIUS NEVES OLIVEIRA
MAICON SANTOS TRIERVEILER
MOISES DE OLIVEIRA BARBOSA
SABRINA PUNDEK MULLER
DAVI SOLONCA
FABIANO DOMINGOS BERNARDO
HEMERSON JOSE GARCIA
THAIS POERSCH DE QUADROS CARVALHO PINTO
PAULO DOUGLAS TEFILI FILHO
ADRIANO RANK
OSVALDO FARIA DE OLIVEIRA
</t>
  </si>
  <si>
    <t>Treinamento SIGEF - Turma Avançada</t>
  </si>
  <si>
    <t xml:space="preserve">Larissa Heuko
Telbas Mauri da Silveira
</t>
  </si>
  <si>
    <t xml:space="preserve">CLAUDIA VIEIRA DA SILVA
AMILTON OPATSKI
CLAUDIO MARTINS NUNES
FABIANA MARTINS PEDRO
EDER DA SILVA VALIM
MIRIAN FRANCISCA ALVES PEREZ
KAROLINE DA SILVA COMELLI
LUCAS VALENTE FAVARETTO
MAURICIO DA ROSA
VANESSA DOS SANTOS
GABRIELA TOMAZ SIEGA
LEANDRO GRANEMANN GAUDÊNCIO
</t>
  </si>
  <si>
    <t>I Encontro Técnico sobre Gestão Atuarial de RPPS</t>
  </si>
  <si>
    <t>Dirigentes e profissionais com atuação na área de gestão e fiscalização de RPPS</t>
  </si>
  <si>
    <t>Porto Alegre/RS</t>
  </si>
  <si>
    <t xml:space="preserve">Maximiliano Mazera e Daison Fabricio Z. dos Santos </t>
  </si>
  <si>
    <t>XI Congresso Brasileiro de Regulação</t>
  </si>
  <si>
    <t>Servidores de agências reguladoras, empresas concessionárias, prestadoras de serviços públicos e demais interessados</t>
  </si>
  <si>
    <t>Maceió/AL</t>
  </si>
  <si>
    <t>Azor El Ackar e Rogério Loch</t>
  </si>
  <si>
    <t>Evento organizado pelo BID – Banco Interamericano de Desenvolvimento</t>
  </si>
  <si>
    <t>Auditores do TCE/ES e TCE/SC que realizam auditorias de Programas financiados pelo BID</t>
  </si>
  <si>
    <t>Vitória/ES</t>
  </si>
  <si>
    <t>Antonio César Maliceski, Nelson Costa Junior e Damiany da Fonseca</t>
  </si>
  <si>
    <t>Qualidade no Atendimento de Service Desk - Turma 1</t>
  </si>
  <si>
    <t>Frida Hetel Semer</t>
  </si>
  <si>
    <t xml:space="preserve">DJONATA FILIPE FRANCISCO VICENTE
TATIANA CUSTODIO
DANIEL ANTUNES DOS SANTOS
</t>
  </si>
  <si>
    <t>Qualidade no Atendimento de Service Desk - Turma 2</t>
  </si>
  <si>
    <t xml:space="preserve">MARCOS QUILANTE
TRÍCIA MUNARI PEREIRA
ADJAMOUR ALVES PEREIRA
TATIANA KAIR MEDEIROS DA SILVA
</t>
  </si>
  <si>
    <t>Modelo de Educação Prática em Gestão em Saúde</t>
  </si>
  <si>
    <t xml:space="preserve">Dra. Denise Silveira Antunes, Prof. Fernando Neves Hugo
</t>
  </si>
  <si>
    <t xml:space="preserve">ALCIONEI VARGAS DE AGUIAR
CÉLIO HOEPERS
CLEITON WESSLER
DENISE SILVEIRA ANTUNES
FERNANDO NEVES HUGO
HELIO SILVEIRA ANTUNES
JOSÉ ARCINO SILVA
JULIANA FRITZEN
LEONICE DA CUNHA MEDINA
MARCELO BROGNOLI DA COSTA
MARCO AURELIO SOUZA DA SILVA
MARCOS ANDRE ALVES MONTEIRO
MICHELLE FERNANDA DE CONTO EL ACHKAR
MONIQUE PORTELLA WILDI HOSTERNO
NILSOM ZANATTO
OSVALDO FARIA DE OLIVEIRA
ROSEMARI MACHADO
SIDNEY ANTONIO TAVARES JUNIOR
SONIA ENDLER DE OLIVEIRA
VANESSA DOS SANTOS
</t>
  </si>
  <si>
    <t>Curso de Bizagi Modeler</t>
  </si>
  <si>
    <t>Luciano Gallucci Neto</t>
  </si>
  <si>
    <t xml:space="preserve">MARILÉA PEREIRA
THIAGO FELIPE CYRINO
LARA BION ROSA
ADRIANA LUZ
CLAUDIO CHEREM DE ABREU
JOÃO VICTOR DOS SANTOS DELA ROCA
FÁBIO DAUFENBACH PEREIRA
MOISES HOEGENN
FLAVIA LETICIA FERNANDES BAESSO MARTINS
LUCIANO GALLUCCI NETO 
</t>
  </si>
  <si>
    <t>III Simpósio Nacional de Ouvidorias - Ouvidoria contemporânea, cidadania e inovação</t>
  </si>
  <si>
    <t>Servidores Públicos e público em geral</t>
  </si>
  <si>
    <t>Manaus</t>
  </si>
  <si>
    <t xml:space="preserve">José Rui de Souza e João Sérgio Santana </t>
  </si>
  <si>
    <t>X Encontro Nacional dos Técnicos de Educação Profissional das Escolas de Contas</t>
  </si>
  <si>
    <t>Gestores e Servidores das Escolas de Contas brasileiras</t>
  </si>
  <si>
    <t xml:space="preserve">Sabrina Maddalozzo Pivatto e Odinélia Eleutério Kuhnen </t>
  </si>
  <si>
    <t>Auditoria de Desempenho no Setor Público</t>
  </si>
  <si>
    <t>Horácio Sabóia Vieira</t>
  </si>
  <si>
    <t xml:space="preserve">FLAVIA LEITIS RAMOS
LEANDRO GRANEMANN GAUDÊNCIO
MAXIMILIANO MAZERA
ALCIONEI VARGAS DE AGUIAR
VANESSA DOS SANTOS
ANDRÉ LUIZ CANEPARO MACHADO
CRISTINE WAGNER NOLDIN
FABIANO DOMINGOS BERNARDO
DANIELA AURORA ULYSSÉA
EVANDRO JOSE DA SILVA PRADO
JULIO CESAR SANTI
DAVI SOLONCA
GILMARA TENFEN WARMLING
MOACIR BANDEIRA RIBEIRO
HEMERSON JOSE GARCIA
IVANICE KRETZER SANTOS
LUIS FELIPE CAMARGOS DE SOUSA
PAULO JOÃO BASTOS
THAIS POERSCH DE QUADROS CARVALHO PINTO
ALINE MOMM
IVO POSSAMAI
LUIZ PAULO MONTEIRO MAFRA
RAPHAEL PERICO DUTRA
ALICILDO DOS PASSOS
MARCIA CHRISTINA MARTINS DA SILVA DE MAGALHÃES
SALETE OLIVEIRA
CLEITON WESSLER
ROSEMARI MACHADO
EVANDIO SOUZA
MARIA DE LOURDES SILVEIRA SORDI
MICHELLE FERNANDA DE CONTO EL ACHKAR
OSVALDO FARIA DE OLIVEIRA
ANTONIO PICHETTI JUNIOR
NELSON COSTA JUNIOR
CRISTIANO FRANCIS MATOS DE MACEDO
VALÉRIA PATRICIO
</t>
  </si>
  <si>
    <t>V Congresso de Licitações e Contratos Administrativos</t>
  </si>
  <si>
    <t>Servidores públicos que atuam na área de contratações governamentais, advogados, acadêmicos de  Direito e demais interessados</t>
  </si>
  <si>
    <t xml:space="preserve">Diniz dos Santos, Denise Regina Struecker, Thais Cristina Kich, Cristina de Oliveira Rosa e Silva e Ana Claudia Mota </t>
  </si>
  <si>
    <t>14º Congresso de Inovação no Poder Judiciário e Controle – CONIP 2019</t>
  </si>
  <si>
    <t>Judiciário e órgãos de Controle</t>
  </si>
  <si>
    <t xml:space="preserve">Jairo Wensing, Nilsom Zanatto, Marcelo Brognoli da Costa, Wallace da Silva Pereira, Sidney Antonio Tavares </t>
  </si>
  <si>
    <t>5º Encontro Técnico do Fundo Nacional e Fundos Estaduais de Assistência Social</t>
  </si>
  <si>
    <t>Representantes dos Controles Internos e Externos dos Fundo Nacional e Estaduais de Assistencia Social</t>
  </si>
  <si>
    <t>Fortaleza</t>
  </si>
  <si>
    <t xml:space="preserve">Alcionei Vargas de Aguiar </t>
  </si>
  <si>
    <t>Evento: Uma imersão no mundo das compras públicas</t>
  </si>
  <si>
    <t>Fornecedores, agentes públicos, assessores jurídicos, influenciadores ou qualquer interessado em licitações e contratos.</t>
  </si>
  <si>
    <t xml:space="preserve">Antonio Felipe Oliveira Rodrigues </t>
  </si>
  <si>
    <t>Agosto</t>
  </si>
  <si>
    <t>Processo nos Tribunais de Contas: acusação, contraditório, julgamentos e recursos</t>
  </si>
  <si>
    <t>Professor Odilon Cavallari de Oliveira</t>
  </si>
  <si>
    <t xml:space="preserve">KARINE DE SOUZA ZEFERINO FONSECA DE ANDRADE
IZABELA SZPOGANICZ JUNCKES
AZOR EL ACHKAR
JADSON LUIS DA SILVA
MAYKON CARMINATTI DE FREITAS
ANDREZA DE MORAIS MACHADO
LEONARDO VALENTE FAVARETTO
LUCIA HELENA GARCIA
BRUNO GODOY AZEVEDO SANTOS
FLÁVIA BOGONI DA SILVA
23/08/2019 14:20:00
SALETE OLIVEIRA
PAULO GASTAO PRETTO
MARIANI CANEVER LIBRELATO
FABÍOLA SCHMITT ZENKER 
ALESSANDRO DE OLIVEIRA
GABRIEL ROCHA FURLANETTO
23/08/2019 14:28:00
MARCO AURÉLIO SOUZA DA SILVA
ALESSANDRO DE OLIVEIRA
ENIO LUIZ ALPINI
FRANCIENE SILVA DE OLIVEIRA
LUIZ AUGUSTO NAGEL HULSE
CLAUDIA REGINA RICHTER COSTA LEMOS
CLAUDIO MARTINS NUNES
GEORGE BRASIL PASCHOAL PITSICA
CRISTIANO FRANCIS MATOS DE MACEDO
VALÉRIA PATRICIO
MARCELO CORREA
SANDRO LUIZ NUNES
MARCELO DA SILVA MAFRA
LUCAS VALENTE FAVARETTO
ANNA CLARA LEITE PESTANA
LUIS FELIPE CAMARGOS DE SOUSA
LEANDRO GRANEMANN GAUDÊNCIO
ALINE MOMM
THEOMAR AQUILES KINHIRIN
MARIA DE LOURDES SILVEIRA SORDI
JANINE LUCIANO FIRMINO
GERSON LUIZ TAVARES
RAFAEL GALVÃO DE SOUZA
ELUSA CRISTINA COSTA SILVEIRA
LUCIANE BEIRO DE SOUZA MACHADO
WILSON DOTTA
TERESINHA DE JESUS BASTO DA SILVA
DANILO VASCONCELOS SANTOS
JOÃO VICTOR DELA ROCA
FLAVIA LEITIS RAMOS
DENISE ESPINDOLA SACHET
NEIMAR PALUDO
SCHIRLEY DA SILVA
ALANA ALICE DA CRUZ SILVA
</t>
  </si>
  <si>
    <t>Palestra: Alterações da LINDB: o que muda para os Tribunais de Contas?</t>
  </si>
  <si>
    <t xml:space="preserve">NAJLA SAIDA FAIN
ANA CLAUDIA GOMES
JADSON LUIS DA SILVA
MAYKON CARMINATTI DE FREITAS
ANDREZA DE MORAIS MACHADO
LEONARDO VALENTE FAVARETTO
JUSTINA PAZ DE OLIVEIRA
LUCIA HELENA GARCIA
ADRIANA ADRIANO SCHMITT
ALYSSON MATTJE
ADRIANA REGINA DIAS CARDOSO
BRUNO GODOY AZEVEDO SANTOS
FLÁVIA BOGONI DA SILVA
23/08/2019 14:20:00
FRANCIELLY STÄHELIN COELHO
HAMILTON HOBUS HOEMKE
SALETE OLIVEIRA
JAQUELINE MATTOS SILVA PEREIRA
MARIANI CANEVER LIBRELATO
GUSTAVO SILVA CABRAL
FABÍOLA SCHMITT ZENKER 
GABRIEL ROCHA FURLANETTO
23/08/2019 14:29:00
LUCIANA MARIA DE SOUZA
EDSON JOSÉ SEHNEM
PAULO VINICIUS HARADA DE OLIVEIRA
ALESSANDRO DE OLIVEIRA
ANDREZA SCHMIDT SILVA
MARCO AURÉLIO SOUZA DA SILVA
GUSTAVO ALBUQUERQUE DORNELLES
ENIO LUIZ ALPINI
LUIZ AUGUSTO NAGEL HULSE
FRANCIENE SILVA DE OLIVEIRA
CLAUDIA REGINA RICHTER COSTA LEMOS
GISSELE SOUZA DE FRANCESCHI NUNES
CLAUDIA VIEIRA DA SILVA
NILSOM ZANATTO
PATRICIA DE MELO LISBOA
CARLOS EDUARDO DA SILVA
CHRISTIANO AUGUSTO APOCALYPSE RODRIGUES
IVO POSSAMAI
AMILTON OPATSKI
GEORGE BRASIL PASCHOAL PITSICA
MICHELLE BAROUKI
SIDNEY ANTONIO TAVARES JUNIOR
GYANE CARPES BERTELLI
MARCELO DE ALMEIDA SARKIS
MIRIAN FRANCISCA ALVES PEREZ
LEANDRO GRANEMANN GAUDÊNCIO
IRENE GUIMARAES DE BARROS E OLIVEIRA
CRISTIANO FRANCIS MATOS DE MACEDO
VALÉRIA PATRICIO
MARCELO AGUIAR DOS SANTOS
MARCELO CORREA
ADRIANA NUNES DA SILVA
MAIRA GALDINO
SANDRO LUIZ NUNES
MICHELLE FERNANDA DE CONTO EL ACHKAR
MARCELO DA SILVA MAFRA
ADRIANE MARA LINSMEYER
CLEITON WESSLER
LUCAS VALENTE FAVARETTO
ANTONIO FELIPE OLIVEIRA RODRIGUES
GLAUCIA DA CUNHA
FÁBIO DAUFENBACH PEREIRA
PAULO DOUGLAS TEFILI FILHO
ODIR GOMES DA ROCHA NETO
ANNA CLARA LEITE PESTANA
ANTONIO PICHETTI JUNIOR
LUIS FELIPE CAMARGOS DE SOUSA
ANA PAULA MACHADO DA COSTA
LEONICE DA CUNHA MEDINA
ALINE MOMM
THEOMAR AQUILES KINHIRIN
MARIA DE LOURDES SILVEIRA SORDI
JANINE LUCIANO FIRMINO
ANDREA YUMI ICO
DANILO VASCONCELOS SANTOS
MARCIO ROGERIO DE MEDEIROS
RODRIGO LUZ GLORIA
SCHIRLEY DA SILVA
ROSE MARIA BENTO
FABIANA MARTINS PEDRO
RAFAEL GALVÃO DE SOUZA
BARTIRA NILSON BONOTTO
ELUSA CRISTINA COSTA SILVEIRA
GUILHERME BACK KOERICH
JONNY WINSTON DREWS
LUCIANE BEIRO DE SOUZA MACHADO
MONIQUE PORTELLA WILDI HOSTERNO
MARCOS ANTONIO FABRE
FABIO BATISTA
JOÃO VICTOR DELA ROCA
ANA CLAUDIA MOTA
PAULO SOTO DE MIRANDA
FLAVIA LEITIS RAMOS
AZOR EL ACHKAR
SABRINA PUNDEK MULLER
OSVALDO FARIA DE OLIVEIRA
JOSEANE APARECIDA CORREA
NEIMAR PALUDO
RENATA LIGOCKI PEDRO
DÉBORA BORIM DA SILVA
CAROLINE DE SOUZA
DENISE ESPINDOLA SACHET
LUAN BRANCHER GUSSO MACHADO
GRAZIELA M CORDEIRO ZOMER
ALEXANDRE PEREIRA BASTOS
STÉPHANIE DAROLD
CLAUTON SILVA RUPERTI
RAPHAEL PERICO DUTRA
DANDARA VIEIRA CAETANO
MARIANNE DA SILVA BRODBECK
AUGUSTO DE SOUSA RAMOS
SABRINA MADDALOZZO PIVATTO
MOISES HOEGENN
JOFFRE WENDHAUSEN VALENTE
CRISTINA DE OLIVEIRA ROSA SILVA
VANESSA WILDNER MARTINS
ADEMIR FENGLER
GIOVANNA WAIN SAN LAU
MATEUS MIROSKI WOLFF
GUSTAVO DE LIMA TENGUAN
BRUNO LORENZ
ANDRESSA ZANCANARO DE ABREU
ENZO L. DE CÓRDOVA
ROGERIO LOCH
DENISE REGINA STRUECKER
ROSANA APARECIDA BELLAN
RAUL DENIS PICKCIUS
KAROLINE DA SILVA COMELLI
EDU MARQUES FILHO
EDÉSIA FURLAN
ROBERTO SILVEIRA FLEISCHMANN
TAMILA CAVALER PESSOA DE MELLO
ALEX LEMOS KRAVCHYCHYN
ANTONIO CARLOS BOSCARDIN FILHO
ANA SOPHIA BESEN HILLESHEIM
VALÉRIA ROCHA LACERDA GRUENFELD
RICARDO CARDOSO DA SILVA
TERESINHA DE JESUS BASTO DA SILVA
PAULO CESAR SALUM
ALANA ALICE DA CRUZ SILVA
THAIS CRISTINA KICH
TARCILIA TEREZINHA PIO
EDUARDO GONZAGA DE OLIVEIRA
JOSE NEI ALBERTON ASCARI
LUIZ GONZAGA DE SOUZA
SILVANA SOUZA WESTARB GOLÇALVES
MARIANA MARRA DANTAS
ODILON CAVALLARI DE OLIVEIRA 
IZABELA SZPOGANICZ JUNCKES
</t>
  </si>
  <si>
    <t>1ª Reunião de Trabalho do Grupo G-6 do Acordo de Cooperação Técnica nº. 01/2018 - STN, IRB e ATRICON</t>
  </si>
  <si>
    <t>Servidores dos Entes Governamentais</t>
  </si>
  <si>
    <t>Sônia Endler de Oliveira e Maximiliano Mazera</t>
  </si>
  <si>
    <t>IX Encontro Técnico de Gestão de Pessoas dos Tribunais de Contas do Brasil</t>
  </si>
  <si>
    <t>Servidores da área de Gestão de Pessoas dos Tribunais de Contas do Brasil.</t>
  </si>
  <si>
    <t>Cristiane de Souza Reginatto, Giane Vanessa Fiorini, Martha Godinho Marques e Silvana Raimundo Salum</t>
  </si>
  <si>
    <t>XII Congresso Internacional de Direito e Economia</t>
  </si>
  <si>
    <t>Servidor do TCE</t>
  </si>
  <si>
    <t>Rafael Galvão de Souza</t>
  </si>
  <si>
    <t>Encontro Técnico Nacional de Auditoria de Obras Públicas – Enaop 2019</t>
  </si>
  <si>
    <t>Engenheiros e Arquitetos dos Órgãos de Controle Externo</t>
  </si>
  <si>
    <t>Rodrigo da Luz Gloria, Débora Borin da Silva e Marivalda May M. Steiner</t>
  </si>
  <si>
    <t>Auditoria Financeira do Setor Público: Teoria e Prática</t>
  </si>
  <si>
    <t>Professor Henrique Ferreira Souza Carneiro</t>
  </si>
  <si>
    <t xml:space="preserve">LUIZ PAULO MONTEIRO MAFRA
ROGERIO GUILHERME DE OLIVEIRA
MOISES HOEGENN
SALETE OLIVEIRA
RICARDO JOSE DA SILVA
ADRIANA NUNES DA SILVA
BRUNO GODOY AZEVEDO SANTOS
GISSELE SOUZA DE FRANCESCHI NUNES
ALANA ALICE DA CRUZ SILVA
EDÉSIA FURLAN
MOACIR BANDEIRA RIBEIRO
HEMERSON JOSE GARCIA
EDER DA SILVA VALIM
MIRIAN FRANCISCA ALVES PEREZ
LUIS FELIPE CAMARGOS DE SOUSA
EDSON JOSÉ SEHNEM
THAIS CRISTINA KICH
PRECILA COELHO CHELLA
DEJAIR CESAR TAVARES
DAMIANY DA FONSECA
NELSON COSTA JUNIOR
LEONARDO FAVARETTO
GABRIELA TOMAZ SIEGA
PAULO JOÃO BASTOS
CÉLIO HOEPERS
HENRIQUE FERREIRA SOUZA CARNEIRO 
</t>
  </si>
  <si>
    <t>47º Seminário Nacional para Gestão Pública - SECOP</t>
  </si>
  <si>
    <t>Profissionais de TIC do setor público de todo o Brasil, representantes das 3 esferas de Governo</t>
  </si>
  <si>
    <t>Brasília/DF</t>
  </si>
  <si>
    <t>4..403,50</t>
  </si>
  <si>
    <t>Jairo Wensing, Rafael Queiroz Gonçalves, Edison Stieven e Cristiano Francis Matos de Macedo.</t>
  </si>
  <si>
    <t>agosto</t>
  </si>
  <si>
    <t>setembro</t>
  </si>
  <si>
    <t>Outubro</t>
  </si>
  <si>
    <t>Universidade do Vale do Itajaí (Univali) - São José</t>
  </si>
  <si>
    <t>Universidade do Estado de Santa Catarina (Udesc) Florianópolis</t>
  </si>
  <si>
    <t>Smart City Fórum Floripa</t>
  </si>
  <si>
    <t>Estudante, profissional da área, servidor público, agente político.</t>
  </si>
  <si>
    <t>Florianópolis/SC</t>
  </si>
  <si>
    <t>Fernanda Luz Balsini Manique Barreto, Luciane Beiro de Souza Machado, Sônia Endler de Oliveira, Luiz Paulo Monteiro Mafra, Aline Momm e Alessandro Marcon de Souza.</t>
  </si>
  <si>
    <t>Curso Governança e Compliance</t>
  </si>
  <si>
    <t>Gustavo Luiz Von Bahten e Luciane Maria Gonçalves Franco</t>
  </si>
  <si>
    <t xml:space="preserve">ADRIANA NUNES DA SILVA
ALEX LEMOS KRAVCHYCHYN
ALEXANDRE FONSECA OLIVEIRA
ALINE MOMM
ANA CLAUDIA GOMES
ANA SOPHIA BESEN HILLESHEIM
ANDRÉ DINIZ DOS SANTOS
ANDRE LUIZ CANEPARO MACHADO
ANDRESSA ZANCANARO DE ABREU
ANDREZA DE MORAIS MACHADO
ANDREZA SCHMIDT SILVA
BERENICE VALE BARBOSA EITERER
BIANCA NEVES DE ALBUQUERQUE
CARLOS TRAMONTIN
CHRISTIANO AUGUSTO APOCALYPSE RODRIGUES
CLAUDIO CHEREM DE ABREU
DEJAIR CESAR TAVARES
DENISE REGINA STRUECKER
EDER PIRES BITENCOURTE
EDIMEIA LILIANI SCHNITZLER
EDSON JOSE SEHNEM
EDU MARQUES FILHO
FABIO BATISTA
FÁBIO DAUFENBACH PEREIRA
FERNANDA ESMERIO TRINDADE MOTTA
FLAVIA LEITIS RAMOS
GABRIELA TOMAZ SIEGA
GELSOM LUIZ PINHEIRO
GIAN CARLO DA SILVA
GILBERTO PAIVA DE ALMEIDA
GRAZIELA M CORDEIRO ZOMER
GUSTAVO LUIZ VON BAHTEN
JADSON LUIS DA SILVA
JANINE LUCIANO FIRMINO
JOZELIA DOS SANTOS
JULIO CESAR DE MELO
JULIO CESAR SANTI
LAURINDO CANOMBO VIPIPILI
LEANDRO GRANEMANN GAUDÊNCIO
LUCAS VALENTE FAVARETTO
LUCIANE MARIA GONÇALVES FRANCO
LUIZ ALEXANDRE STEINBACH
LUIZ GONZAGA DE SOUZA
MAIRA LUZ GALDINO
MARCELO CORREA
MARCELO HENRIQUE PEREIRA
MARIANNE DA SILVA BRODBECK
MAURICIO DA ROSA
MAYKON CARMINATTI DE FREITAS
MICHEL AUGUSTO DA CRUZ
MICHELLE FERNANDA DE CONTO EL ACHKAR
PAULO JOÃO BASTOS
RAFAEL MAIA PINTO
RENATA LIGOCKI PEDRO
ROGÉRIO GUILHERME DE OLIVEIRA
ROSE MARIA BENTO
SABRINA PUNDEK MULLER
SIDNEY ANTONIO TAVARES JUNIOR
THAIS CRISTINA KICH
THAIS POERSCH DE QUADROS CARVALHO PINTO
VALÉRIA PATRICIO
WALKIRIA MACHADO RODRIGUES MACIEL
WALLACE DA SILVA PEREIRA
</t>
  </si>
  <si>
    <t>XXVII - Congresso Brasileiro de Biblioteconomia, Documentação e Ciencia da Informação (CBBD)</t>
  </si>
  <si>
    <t>Bibliotecários, Documentalistas e Cientistas da Informação, Professores e profissionais das áreas afins.</t>
  </si>
  <si>
    <t>Silvia Maria Berté Volpato</t>
  </si>
  <si>
    <t>Encontro Nacional de Corregedorias e Ouvidorias dos Tribunais de Contas</t>
  </si>
  <si>
    <t>Servidores e Membros dos Tribunais de Contas</t>
  </si>
  <si>
    <t>Cuiaba/MT</t>
  </si>
  <si>
    <t>Paulo César Salum, Luiz Augusto L. Faísca, Walkiria Machado Rodrigues Maciel e Simone Cunha de Farias</t>
  </si>
  <si>
    <t>I Encontro Técnico sobre Fiscalização de Concessões e PPPs pelos Tribunais de Contas Subnacionais</t>
  </si>
  <si>
    <t>Auditores fiscais dos tribunais de contas brasileiros.</t>
  </si>
  <si>
    <t>Azor El Achkar,  Antônio Felipe Oliveira Rodrigues e Rogério Loch</t>
  </si>
  <si>
    <r>
      <t>XXXIII Congresso Brasileiro de Direito Administrativo</t>
    </r>
    <r>
      <rPr>
        <sz val="12"/>
        <color rgb="FF000000"/>
        <rFont val="Garamond"/>
        <family val="1"/>
      </rPr>
      <t/>
    </r>
  </si>
  <si>
    <t>Servidores Públicos, Advogados, Juízes, Promotores, Procuradores e demais operadores do Direito.</t>
  </si>
  <si>
    <t>Campo Grande/MS</t>
  </si>
  <si>
    <t xml:space="preserve">Jonny Winston Drews, Guilherme Back Koerich,Ricardo André Cabral Ribas, Ivo Silveira Neto e Marcos Graf Cesar  </t>
  </si>
  <si>
    <r>
      <t>Encontro Técnico sobre funcionamento do Sistema de Informações sobre Orçamentos Públicos em Educação (SIOPE)</t>
    </r>
    <r>
      <rPr>
        <sz val="12"/>
        <color rgb="FF000000"/>
        <rFont val="Garamond"/>
        <family val="1"/>
      </rPr>
      <t>,</t>
    </r>
  </si>
  <si>
    <t>Renato Costa</t>
  </si>
  <si>
    <t>XXIII Congresso Brasileiro de Economia – CBE 2019</t>
  </si>
  <si>
    <t>Advogados, Agentes e Servidores Públicos ligados ao Direito Administrativo.</t>
  </si>
  <si>
    <t>Marcos Andre Alves Monteiro, Silvio Bhering Sallum, Ana Claudia Mota, Fábio Batista, Evandro José da Silva Prado, Bruno Godoy Azevedo Santos, Paulo Gastão Pretto, Marianne da Silva Brodbeck e Rafael Tachini de Melo</t>
  </si>
  <si>
    <t>II Fórum do Acordo de Cooperação Técnica n. 01/2018 - STN, IRB e ATRICON</t>
  </si>
  <si>
    <t>Servidores TCE - Coordenadores e Membros dos Grupos de Trabalho do Comitê Gestor</t>
  </si>
  <si>
    <t>Sonia Endler de Oliveira</t>
  </si>
  <si>
    <t>Reunião Técnica do Comite - TCE EDUCACÃO</t>
  </si>
  <si>
    <t>Membros e Assistentes Técnicos do Comitê da Educação do IRB</t>
  </si>
  <si>
    <t>Fortaleza/Ceará</t>
  </si>
  <si>
    <t>Renato Costa e Valeria Lacerda Gruenfeld</t>
  </si>
  <si>
    <t>Treinamento - Análise de dados para Controle Externo: Manipulando Informações de Controle em Painéis de Informação - DIRETORIAS</t>
  </si>
  <si>
    <t xml:space="preserve">Alessandro Marcon de Souza
Alessandro Marinho de Albuquerque
Célio Hoepers 
Rafael Maia 
</t>
  </si>
  <si>
    <t xml:space="preserve">LEANDRO GRANEMANN GAUDÊNCIO
EDER DA SILVA VALIM
LUCAS VALENTE FAVARETTO
JAIRO WENSING
LUIZ CARLOS MEDEIROS
PAULO CESAR SALUM
JOFFRE WENDHAUSEN VALENTE
GERSON LUIS GOMES
GILSON ARISTIDES BATTISTI
SABRINA PUNDEK MULLER
DAISON FABRICIO ZILLI DOS SANTOS
VANESSA DOS SANTOS
MAURICIO DA ROSA
THAISY MARIA ASSING
JAQUELINE MATTOS SILVA PEREIRA
HELIO SILVEIRA ANTUNES
PAULO SOTO DE MIRANDA
LUIZ AUGUSTO LUZ FAÍSCA
</t>
  </si>
  <si>
    <t xml:space="preserve">ADRIANA NUNES DA SILVA
CLEITON WESSLER
DAMIANY DA FONSECA
EDÉSIA FURLAN
EDSON JOSÉ SEHNEM
GISSELE SOUZA DE FRANCESCHI NUNES
HILARIO NOLDIN FILHO
LEONARDO VALENTE FAVARETTO
MARIA DE LOURDES SILVEIRA SORDI
NELSON COSTA JUNIOR
ODIR GOMES DA ROCHA NETO
OSVALDO FARIA DE OLIVEIRA
PAULO DOUGLAS TEFILI FILHO
RICARDO CARDOSO DA SILVA
ROSEMARI MACHADO
SALETE OLIVEIRA
SANDRO LUIZ NUNES
SILVIO BHERING SALLUM
</t>
  </si>
  <si>
    <t>Treinamento - Análise de dados para Controle Externo: Manipulando Informações de Controle em Painéis de Informação - GABINETES</t>
  </si>
  <si>
    <t xml:space="preserve">GABRIEL ROCHA FURLANETTO
JONNY WINSTON DREWS
EDSON BIAZUSSI
FRANCISCO LUIZ FERREIRA FILHO
NEIMAR PALUDO
LUIZ CARLOS WISINTAINER
RAUL DENIS PICKCIUS
ADRIANA LUZ
SONIA ENDLER DE OLIVEIRA
KARINE DE SOUZA ZEFERINO FONSECA DE ANDRADE
CLAUTON SILVA RUPERTI
RENATO COSTA
LUIZ CLAUDIO VIANA
JULIANA FRITZEN
HENRIQUE DE CAMPOS MELO
ADRIANA ADRIANO SCHMITT
ANDREZA DE MORAIS MACHADO
JOZELIA DOS SANTOS
</t>
  </si>
  <si>
    <t>Novembro</t>
  </si>
  <si>
    <t>Encontro Estadual dos  Promotores de Justiça da Infância e Juventude, da Educação e de Família</t>
  </si>
  <si>
    <t>Promotores de Justiça e servidores com atuação na área de infância e juventude, educação ou família</t>
  </si>
  <si>
    <t>Celso Guerini e Vanessa dos Santos</t>
  </si>
  <si>
    <t>Análise de dados para Controle Externo: Manipulando Informações de Controle em Painéis de Informação -DLC/DGCE</t>
  </si>
  <si>
    <t xml:space="preserve">ANNA CLARA LEITE PESTANA
ANTONIO FELIPE OLIVEIRA RODRIGUES
ANTONIO PICHETTI JUNIOR
DEBORA BORIM DA SILVA
FELIPE AUGUSTO TAVARES DE CARVALHO SALES
IGOR GUADAGNIN
JULIANA SA BRITO STRAMANDINOLI
LUCIO FLAVIO MAZZOLLI
LUIZ ALBERTO DE SOUZA GONÇALVES
LUIZ CARLOS ULIANO BERTOLDI
MAIRA LUZ GALDINO
MARCELO BROGNOLI DA COSTA
MARIVALDA MAY MICHELS STEINER
PAULO VINÍCIUS HARADA DE OLIVEIRA
REINALDO GOMES FERREIRA
RENATA LIGOCKI PEDRO
RODRIGO LUZ GLORIA
</t>
  </si>
  <si>
    <t>Análise de dados para Controle Externo: Manipulando Informações de Controle em Painéis de Informação - DGE</t>
  </si>
  <si>
    <t xml:space="preserve">ALEXANDRE FONSÊCA OLIVEIRA
CLAUDIA VIEIRA DA SILVA
CLAUDIO MARTINS NUNES
FABIANA MARTINS PEDRO
FLAVIA LEITIS RAMOS
GIAN CARLO DA SILVA
KAROLINE DA SILVA COMELLI
MARCELO MACIEL SANTOS
MARCOS ANDRE ALVES MONTEIRO
MAXIMILIANO MAZERA
MAYKON CARMINATTI DE FREITAS
MIRIAN FRANCISCA ALVES PEREZ
MOISES HOEGENN
PAULO SOTO DE MIRANDA
SIDNEY ANTONIO TAVARES JUNIOR
</t>
  </si>
  <si>
    <t>Análise de dados para Controle Externo: Manipulando Informações de Controle em Painéis de Informação - GABINETES</t>
  </si>
  <si>
    <t xml:space="preserve">ANA CAROLINA BECKER SILVA COLLA
ANA CLÁUDIA MOTA
ANDRESSA ZANCANARO DE ABREU
CLAUDIA REGINA PEREIRA BITTENCOURT
EDUARDO GONZAGA DE OLIVEIRA
ELIZA CARDOSO VIEIRA FERRARI
ELUSA CRISTINA COSTA SILVEIRA
FÁBIO BATISTA
FLAVIA LETICIA FERNANDES BAESSO MARTINS
FRANCIELLY STÄHELIN COELHO
GUILHERME BACK KOERICH
JOSÉ ARCINO SILVA
PATRICIA MACHADO DE ÁVILA
RAQUEL TEREZINHA PINHEIRO ZOMER
ROSE MARIA BENTO
</t>
  </si>
  <si>
    <t>Análise de dados para Controle Externo: Manipulando Informações de Controle em Painéis de Informação - DAP/DEC/DLC</t>
  </si>
  <si>
    <t xml:space="preserve">BRUNO GODOY AZEVEDO SANTOS
CAROLINE DE SOUZA
CELSO GUERINI
DANIEL CARDOSO GONÇALVES
DANILO VASCONCELOS SANTOS
DENISE REGINA STRUECKER
LUCIA HELENA GARCIA
MATHEUS LAPOLLI BRIGHENTI
MURILO RIBEIRO DE FREITAS
OLDAIR SCHRÖEDER
ROGERIO LOCH
TERESINHA DE JESUS BASTO DA SILVA
THAIS POERSCH DE QUADROS CARVALHO PINTO
</t>
  </si>
  <si>
    <t>7º Congresso Brasileiro de Conselheiros de RPPS</t>
  </si>
  <si>
    <t>Conselheiros Administrativos e Fiscais dos RPPS já atuantes, na condição de titularidade ou suplência</t>
  </si>
  <si>
    <t>Belém-PA</t>
  </si>
  <si>
    <t>Alex Lemos Kravchychyn e Joffre Wendhausen Valente</t>
  </si>
  <si>
    <t>Curso de combate à Fraude em Licitações e Contratos Administrativos</t>
  </si>
  <si>
    <t>Ordenadores de Despesas, Gestores, Fiscais de Contratos, Comissões de Licitação, Pregoeiro e sua Equipe, Auditores, Consultores, Advogados, Administradores, servidores da Área Financeira e demais profissionais que tenham interesse no assunto</t>
  </si>
  <si>
    <t>Lúcio Antônio Frezza Costa</t>
  </si>
  <si>
    <t xml:space="preserve">Leandro Granemann Gaudêncio </t>
  </si>
  <si>
    <t>Encontro da Rede Infocontas, evento paraledo ao I Congresso Internacional dos Tribunais de contas</t>
  </si>
  <si>
    <t>Representantes das Unidades de Informações estratégicas dos Tribunais de Contas</t>
  </si>
  <si>
    <t>Foz de Iguaçu/PR</t>
  </si>
  <si>
    <t>Nilsom Zanatto</t>
  </si>
  <si>
    <r>
      <t>Treinamento Vivencial: Escape</t>
    </r>
    <r>
      <rPr>
        <sz val="9"/>
        <color rgb="FF000000"/>
        <rFont val="Garamond"/>
        <family val="1"/>
      </rPr>
      <t xml:space="preserve"> Game</t>
    </r>
  </si>
  <si>
    <t xml:space="preserve">Servidores da DGP </t>
  </si>
  <si>
    <t>Cleomir Vaz e Zeno Perico Junior</t>
  </si>
  <si>
    <t xml:space="preserve">ANDREA RÉGIS
AUGUSTO DE SOUSA RAMOS
CAMILLA ZEFERINO
CRISTIANE DE SOUZA REGINATTO
GIANE VANESSA FIORINI
IAMARA CRISTINA GROSSI OLIVEIRA
MARTHA GODINHO MARQUES
</t>
  </si>
  <si>
    <t>Aplicação da PEC 06/2019 para RPPS</t>
  </si>
  <si>
    <t>Servidores TCE/SC e dos RPPS's</t>
  </si>
  <si>
    <t>Leonardo da Silva Motta</t>
  </si>
  <si>
    <t>Balneário Camboriu</t>
  </si>
  <si>
    <t>Daison F. Zilli dos Santos, Moisés de Oliveria Barbosa, Maximiliano Mazera, Marcos Antônio Martins e Diego Jean da Silva Klauck</t>
  </si>
  <si>
    <t>I Congresso Internacional dos Tribunais de Contas</t>
  </si>
  <si>
    <t>Membros e Servidores do Sistema de Controle Externo Nacional</t>
  </si>
  <si>
    <t>Foz do Iguaçu/PR</t>
  </si>
  <si>
    <t>Alcionei Vargas de Aguiar, Alessandro Marinho de Albuquerque, Ana Paula Machado da Costa, Antônio Felipe Oliveira Rodrigues, Fábio Augusto Hachmann, Francielly Stähelin Coelho, Gabriel Rocha Furlanetto, George Brasil Paschoal Pitsica, Karine de Souza Zeferino Fonseca de Andrade, Luiz Cláudio Viana, Marcelo Brognoli da Costa, Márcio Rogério de Medeiros, Moisés Hoegenn, Monique Portella Wildi Hosterno, Paulo João Bastos, Rafael Galvão de Souza, Rafael Maia Pinto, Rafael Martini, Rafael Queiroz Gonçalves, Ricardo Andre Cabral Ribas, Sabrina Maddalozzo Pivatto, Wallace Da Silva Pereira.</t>
  </si>
  <si>
    <t>Redação de decisões e ementas</t>
  </si>
  <si>
    <t xml:space="preserve">ADRIANA ADRIANO SCHMITT
ALESSANDRO DE OLIVEIRA
ANA CAROLINA BECKER SILVA COLLA
ANA CLÁUDIA MOTA
ANA SOPHIA BESEN HILLESHEIM
BERENICE VALE BARBOSA EITERER
FABÍOLA SCHMITT ZENKER
FLÁVIA BOGONI DA SILVA
GABRIEL ROCHA FURLANETTO
JANAINA TEIXEIRA CORREA DE MEDEIROS
JANINE LUCIANO FIRMINO
JOSEANE APARECIDA CORREA
LUCIA BORBA MAY WENSING
MARCELO CORREA
MARIANI CANEVER LIBRELATO
MARIANNE DA SILVA BRODBECK
OTTO CESAR FERREIRA SIMÕES
PATRICIA MACHADO DE ÁVILA
RAÍSSA GEVAERD DO REGO MONTEIRO ROCHA
THAIS CRISTINA KICH
THEOMAR AQUILES KINHIRIN
VALMOR RAIMUNDO MACHADO JÚNIOR
WILSON DOTTA
</t>
  </si>
  <si>
    <t>Palestra – Inovação no Setor Público</t>
  </si>
  <si>
    <t>Membros e servidores do TCE</t>
  </si>
  <si>
    <t>André Tamura</t>
  </si>
  <si>
    <t xml:space="preserve">ADEMAR CASANOVA
ADRIANA LUZ
ADRIANA NUNES DA SILVA
ADRIANE MARA LINSMEYER BIAZUSSI 
ALAN MALBOS
ALANA ALICE DA CRUZ SILVA
ALESSANDRA CAROLINE FERNANDES FLORIANI
ALESSANDRO MARCON DE SOUZA
ALEX LEMOS KRAVCHYCHYN
ALEXANDRE DA SILVA
ALEXANDRE THIESEN BECSI
ALEXANDRO COSTA
ALICILDO DOS PASSOS
ALINE MOMM
ANA CELIA MESQUITA
ANA SOFIA CARREÇO DE OLIVEIRA
ANDRÉ DINIZ DOS SANTOS
ANDREA RÉGIS
ANDREA YUMI ICO
ANDRESSA ZANCANARO DE ABREU
ANDREZA SCHMIDT SILVA
ANNA CLARA LEITE PESTANA
ANTÔNIO CARLOS CENSI PIMENTEL
AUGUSTO DE SOUSA RAMOS
BEATRIZ DE AIRLA MATINS
BIANCA MARIA DA ROCHA
BRUNO GODOY AZEVEDO SANTOS
BRUNO TEOFILO FRASSETTO
CAMILA REIS ROSSI
CARLOS ALEXANDRE KRINSKI
CARLOS EDUARDO DA SILVA
CARLOS TRAMONTIN
CAROLINE DE SOUZA
CÁTIA REGINA SCHÉ
CÉLIO HOEPERS
CELSO COSTA RAMIRES
CELSO GUERINI
CHRISTIANO AUGUSTO APOCALYPSE RODRIGUES
CLAUDIA VIEIRA DA SILVA
CLAUDIO MARTINS NUNES
CLEITON WESSLER
CRISTIANE DE SOUZA REGINATTO
DAMARIS PAULA CASTILHO
DANIEL ANTUNES DOS SANTOS
DAVI SOLONCA
DEBORA CRISTINA VIEIRA
DEJAIR CESAR TAVARES
DENILSON HOEPERS
DENISE REGINA STRUECKER
DJONATA FILIPE FRANCISCO VICENTE
EDER DA SILVA VALIM
EDÉSIA FURLAN
EDIMEIA LILIANI SCHNITZLER
EDSON BIAZUSSI
EDSON JOSE SEHNEM
FABIANA MARTINS PEDRO
FABIO BATISTA
FERNANDA NIEHUES FAUSTINO
FLAVIA LEITIS RAMOS
FRANCIELLY STÄHELIN COELHO
FRANCIENE SILVA DE OLIVEIRA
GABRIEL SOUSA DE OLIVEIRA DA SILVA
GEORGE BRASIL PASCHOAL PITSICA
GERSON LUIS GOMES
GILSON ARISTIDES BATTISTI
GLAUCIA DA CUNHA
GOMERCINDO CARVALHO MACHADO
GUILHERME BACK KOERICH
HELIO SILVEIRA ANTUNES
HEMERSON JOSE GARCIA
IARA CRISTINA BONELLI
IGOR GUADAGNIN
IVO POSSAMAI
JAIRO WENSING
JOAO SILVIO BONASSI JR
JOÃO VICTOR DOS SANTOS DELA ROCA
JOFFRE WENDHAUSEN VALENTE
JONNY WINSTON DREWS
JOSE CARLOS DO AMARANTE
JOZELIA DOS SANTOS
JULIO CESAR DE MELO
KAROLINE DA SILVA COMELLI
LAURINDO CANOMBO VIPIPILI
LEANDRO GRANEMANN GAUDENCIO
LEONARDO MIGUEL FENILLI
LEONARDO VALENTE FAVARETTO
LUAN BRANCHER GUSSO MACHADO
LUCAS GOULARTE GODOY
LUCAS VALENTE FAVARETTO
LÚCIA HELENA FERNANDES DE OLIVEIRA PRUJÁ
LUCIANO OPUSKI DE ALMEIDA
LUIZ ALEXANDRE STEINBACH
LUIZ AUGUSTO NAGEL HULSE
LUIZ GONZAGA DE SOUZA
MAIRA LUZ GALDINO
MARCELO MACIEL SANTOS
MARCIA ROBERTA GRACIOSA
MARCO AURÉLIO SOUZA DA SILVA
MARCOS ANDRE ALVES MONTEIRO
MARCOS ANTONIO FABRE
MARCOS ANTONIO MARTINS
MARCOS SCHERER BASTOS
MARIA THEREZA SIMOES CORDEIRO
MARILEI APARECIDA HERBST VIEIRA
MARILIA PEIXOTO CONTI ALEMANY DE ARAUJO
MARINA CLARICE NICHES CUSTODIO
MARISTELA SEBERINO ROS DA LUZ
MARLI TERESINHA ANDRADE DA LUZ FONTESTES
MARTHA GODINHO MARQUES
MAURICIO DA ROSA
MAYKON CARMINATTI DE FREITAS
MICHEL AUGUSTO DA CRUZ
MICHELLE BAROUKI
MIRIAN FRANCISCA ALVES PEREZ
MOISES HOEGENN
NAJLA SAIDA FAIN
NILSOM ZANATTO
PABLO VINICIUS NEVES OLIVEIRA
PÂMELA DIMAS DE AZAMBUJA
PAULO GASTAO PRETTO
PAULO JOÃO BASTOS
PAULO VINICIUS HARADA DE OLIVEIRA
PRISCILA MARANGONI
RAFAEL GALVÃO DE SOUZA
RAFAEL MAIA PINTO
RAFAEL MARTINI
RAFAEL QUEIROZ GONÇALVES
REINALDO GOMES FERREIRA
RENATA PANDOLFO DA VEIGA
RENATO COSTA
RICARDO CARDOSO DA SILVA
RICARDO FLORES PEDROZO
RODRIGO TADDEI ALVES
ROGERIO FELISBINO DA SILVA
ROGÉRIO GUILHERME DE OLIVEIRA
ROGERIO LOCH
ROSANGELA MARTINS BENTO MEDEIROS
ROSE MARIA BENTO
ROSEMARI MACHADO
SABRINA MADDALOZZO PIVATTO
SALETE OLIVEIRA
SANDRO DAROS DE LUCA
SIDNEY ANTONIO TAVARES JUNIOR
SILVIO BHERING SALLUM
SIMONE CUNHA DE FARIAS
STÉPHANIE DAROLD
SUEYLA GONCALVES DA SILVA
TATIANA CUSTODIO
THAIS POERSCH DE QUADROS CARVALHO PINTO
THAIS SCHMITZ SERPA
THAYSE LYRA
THIAGO BATISTA DE LIMA
TRICIA MUNARI PEREIRA
WALKIRIA MACHADO RODRIGUES MACIEL
</t>
  </si>
  <si>
    <t>Fórum: O Controle no Combate à Corrupção</t>
  </si>
  <si>
    <t>Integrantes da Rede ODP</t>
  </si>
  <si>
    <t>Nilsom Zanatto e Célio Hoepers</t>
  </si>
  <si>
    <t>Imersão LGPD</t>
  </si>
  <si>
    <t>Profissionais de organizações públicas e privadas engajados em processos de conformidade à LGPD.</t>
  </si>
  <si>
    <t xml:space="preserve">Jairo Wensing e Rafael Queiroz Gonçalves </t>
  </si>
  <si>
    <t xml:space="preserve">Encontro Técnico do Projeto Integrar </t>
  </si>
  <si>
    <t>Servidores de Tribunais de Contas</t>
  </si>
  <si>
    <t>Alessandro de Souza, Gissele Nunes e Silvio Sallum</t>
  </si>
  <si>
    <t>Conferência Microsoft Ignite the Tour</t>
  </si>
  <si>
    <t>Jairo Wensing, Rafael Queiroz Gonçalves e James Luciani</t>
  </si>
  <si>
    <t>Reforma da Previdência/2019: Impactos nos benefícios RGPS e RPPS</t>
  </si>
  <si>
    <t>Ana Paula Machado da Costa, Rosana Aparecida Bellan, Bianca Neves de Albuquerque e Marcia Christina Martins da Silva de Magalhães</t>
  </si>
  <si>
    <t>Dezembro</t>
  </si>
</sst>
</file>

<file path=xl/styles.xml><?xml version="1.0" encoding="utf-8"?>
<styleSheet xmlns="http://schemas.openxmlformats.org/spreadsheetml/2006/main">
  <numFmts count="2">
    <numFmt numFmtId="43" formatCode="_-* #,##0.00_-;\-* #,##0.00_-;_-* &quot;-&quot;??_-;_-@_-"/>
    <numFmt numFmtId="164" formatCode="#,##0.000"/>
  </numFmts>
  <fonts count="15">
    <font>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9"/>
      <name val="Garamond"/>
      <family val="1"/>
    </font>
    <font>
      <b/>
      <sz val="9"/>
      <name val="Garamond"/>
      <family val="1"/>
    </font>
    <font>
      <b/>
      <sz val="11"/>
      <color theme="1"/>
      <name val="Garamond"/>
      <family val="1"/>
    </font>
    <font>
      <sz val="12"/>
      <name val="Garamond"/>
      <family val="1"/>
    </font>
    <font>
      <b/>
      <sz val="12"/>
      <name val="Garamond"/>
      <family val="1"/>
    </font>
    <font>
      <sz val="11"/>
      <color theme="1"/>
      <name val="Calibri"/>
      <family val="2"/>
      <scheme val="minor"/>
    </font>
    <font>
      <sz val="9"/>
      <color theme="1"/>
      <name val="Garamond"/>
      <family val="1"/>
    </font>
    <font>
      <b/>
      <sz val="9"/>
      <color theme="1"/>
      <name val="Garamond"/>
      <family val="1"/>
    </font>
    <font>
      <sz val="12"/>
      <color theme="1"/>
      <name val="Garamond"/>
      <family val="1"/>
    </font>
    <font>
      <sz val="12"/>
      <color rgb="FF000000"/>
      <name val="Garamond"/>
      <family val="1"/>
    </font>
    <font>
      <sz val="9"/>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9" fillId="0" borderId="0" applyFont="0" applyFill="0" applyBorder="0" applyAlignment="0" applyProtection="0"/>
  </cellStyleXfs>
  <cellXfs count="72">
    <xf numFmtId="0" fontId="0" fillId="0" borderId="0" xfId="0"/>
    <xf numFmtId="0" fontId="0" fillId="2" borderId="0" xfId="0" applyFill="1" applyBorder="1"/>
    <xf numFmtId="0" fontId="0" fillId="2" borderId="0" xfId="0" applyFill="1"/>
    <xf numFmtId="0" fontId="0" fillId="0" borderId="0" xfId="0"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16"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16"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3" fillId="2" borderId="1" xfId="0" quotePrefix="1"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1" xfId="0" applyNumberFormat="1" applyBorder="1" applyAlignment="1">
      <alignment wrapText="1"/>
    </xf>
    <xf numFmtId="49" fontId="3" fillId="2" borderId="3" xfId="0" quotePrefix="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4" fontId="5" fillId="5"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 fontId="4"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0" fillId="0" borderId="0" xfId="0" applyAlignment="1">
      <alignment wrapText="1"/>
    </xf>
    <xf numFmtId="49" fontId="4" fillId="2"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7" fillId="2" borderId="0" xfId="0" applyNumberFormat="1" applyFont="1" applyFill="1" applyBorder="1" applyAlignment="1">
      <alignment horizontal="center"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alignment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 fontId="10" fillId="2" borderId="1" xfId="0" applyNumberFormat="1" applyFont="1" applyFill="1" applyBorder="1" applyAlignment="1">
      <alignment horizontal="center" vertical="center" wrapText="1"/>
    </xf>
    <xf numFmtId="43" fontId="10" fillId="2" borderId="1" xfId="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3" fontId="10" fillId="2" borderId="1" xfId="1" applyFont="1" applyFill="1" applyBorder="1" applyAlignment="1">
      <alignmen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wrapText="1"/>
    </xf>
    <xf numFmtId="164" fontId="10" fillId="2" borderId="1" xfId="0" applyNumberFormat="1" applyFont="1" applyFill="1" applyBorder="1" applyAlignment="1">
      <alignment horizontal="center" vertical="center" wrapText="1"/>
    </xf>
    <xf numFmtId="2" fontId="10" fillId="2" borderId="1" xfId="1"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4" fillId="2" borderId="1" xfId="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6" fillId="5" borderId="1" xfId="0" applyFont="1" applyFill="1" applyBorder="1" applyAlignment="1">
      <alignment horizontal="center" vertical="center"/>
    </xf>
    <xf numFmtId="0" fontId="10" fillId="0" borderId="0" xfId="0" applyFont="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xf>
    <xf numFmtId="2"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2" fillId="0" borderId="0" xfId="0" applyFont="1" applyAlignment="1">
      <alignment horizontal="center" vertical="center" wrapText="1"/>
    </xf>
  </cellXfs>
  <cellStyles count="2">
    <cellStyle name="Normal" xfId="0" builtinId="0"/>
    <cellStyle name="Separador de milhares" xfId="1" builtin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10"/>
  <sheetViews>
    <sheetView topLeftCell="A4" zoomScale="70" zoomScaleNormal="70" workbookViewId="0">
      <selection activeCell="C14" sqref="C14"/>
    </sheetView>
  </sheetViews>
  <sheetFormatPr defaultColWidth="0" defaultRowHeight="15"/>
  <cols>
    <col min="1" max="1" width="11.7109375" bestFit="1" customWidth="1"/>
    <col min="2" max="2" width="46.5703125" bestFit="1" customWidth="1"/>
    <col min="3" max="3" width="10.7109375" bestFit="1" customWidth="1"/>
    <col min="4" max="4" width="17.42578125" style="30" customWidth="1"/>
    <col min="5" max="5" width="13.85546875" bestFit="1" customWidth="1"/>
    <col min="6" max="6" width="9.140625" customWidth="1"/>
    <col min="7" max="7" width="20.140625" bestFit="1" customWidth="1"/>
    <col min="8" max="8" width="16.28515625" bestFit="1" customWidth="1"/>
    <col min="9" max="9" width="18.85546875" bestFit="1" customWidth="1"/>
    <col min="10" max="10" width="9.140625" customWidth="1"/>
    <col min="11" max="11" width="14.140625" bestFit="1" customWidth="1"/>
    <col min="12" max="12" width="22.42578125" bestFit="1" customWidth="1"/>
    <col min="13" max="13" width="9.140625" customWidth="1"/>
    <col min="14" max="14" width="17.42578125" bestFit="1" customWidth="1"/>
    <col min="15" max="15" width="44.140625" bestFit="1" customWidth="1"/>
    <col min="16" max="16384" width="9.140625" hidden="1"/>
  </cols>
  <sheetData>
    <row r="1" spans="1:15" ht="18.75">
      <c r="A1" s="63" t="s">
        <v>5</v>
      </c>
      <c r="B1" s="63"/>
      <c r="C1" s="63"/>
      <c r="D1" s="63"/>
      <c r="E1" s="63"/>
      <c r="F1" s="63"/>
      <c r="G1" s="63"/>
      <c r="H1" s="63"/>
      <c r="I1" s="63"/>
      <c r="J1" s="63"/>
      <c r="K1" s="63"/>
      <c r="L1" s="63"/>
      <c r="M1" s="63"/>
      <c r="N1" s="63"/>
      <c r="O1" s="64"/>
    </row>
    <row r="2" spans="1:15" ht="70.5" customHeight="1">
      <c r="A2" s="20" t="s">
        <v>0</v>
      </c>
      <c r="B2" s="21" t="s">
        <v>1</v>
      </c>
      <c r="C2" s="22" t="s">
        <v>2</v>
      </c>
      <c r="D2" s="21" t="s">
        <v>19</v>
      </c>
      <c r="E2" s="21" t="s">
        <v>3</v>
      </c>
      <c r="F2" s="21" t="s">
        <v>4</v>
      </c>
      <c r="G2" s="23" t="s">
        <v>83</v>
      </c>
      <c r="H2" s="23" t="s">
        <v>84</v>
      </c>
      <c r="I2" s="23" t="s">
        <v>85</v>
      </c>
      <c r="J2" s="23" t="s">
        <v>86</v>
      </c>
      <c r="K2" s="23" t="s">
        <v>87</v>
      </c>
      <c r="L2" s="23" t="s">
        <v>88</v>
      </c>
      <c r="M2" s="21" t="s">
        <v>89</v>
      </c>
      <c r="N2" s="22" t="s">
        <v>90</v>
      </c>
      <c r="O2" s="22" t="s">
        <v>91</v>
      </c>
    </row>
    <row r="3" spans="1:15" ht="63.75" customHeight="1">
      <c r="A3" s="24" t="s">
        <v>385</v>
      </c>
      <c r="B3" s="25" t="s">
        <v>20</v>
      </c>
      <c r="C3" s="14" t="s">
        <v>12</v>
      </c>
      <c r="D3" s="25" t="s">
        <v>92</v>
      </c>
      <c r="E3" s="25" t="s">
        <v>13</v>
      </c>
      <c r="F3" s="14" t="s">
        <v>288</v>
      </c>
      <c r="G3" s="26">
        <v>0</v>
      </c>
      <c r="H3" s="26">
        <v>0</v>
      </c>
      <c r="I3" s="26">
        <v>3053.7</v>
      </c>
      <c r="J3" s="26">
        <v>0</v>
      </c>
      <c r="K3" s="27">
        <f>G3+H3+I3+J3</f>
        <v>3053.7</v>
      </c>
      <c r="L3" s="26">
        <f>K3/N3</f>
        <v>3053.7</v>
      </c>
      <c r="M3" s="25">
        <v>45</v>
      </c>
      <c r="N3" s="14">
        <v>1</v>
      </c>
      <c r="O3" s="14" t="s">
        <v>67</v>
      </c>
    </row>
    <row r="4" spans="1:15" ht="63.75" customHeight="1">
      <c r="A4" s="24" t="s">
        <v>385</v>
      </c>
      <c r="B4" s="25" t="s">
        <v>201</v>
      </c>
      <c r="C4" s="14" t="s">
        <v>12</v>
      </c>
      <c r="D4" s="25" t="s">
        <v>92</v>
      </c>
      <c r="E4" s="25" t="s">
        <v>13</v>
      </c>
      <c r="F4" s="14" t="s">
        <v>289</v>
      </c>
      <c r="G4" s="26">
        <v>0</v>
      </c>
      <c r="H4" s="26">
        <v>0</v>
      </c>
      <c r="I4" s="26">
        <v>6509</v>
      </c>
      <c r="J4" s="26">
        <v>0</v>
      </c>
      <c r="K4" s="27">
        <f t="shared" ref="K4:K5" si="0">G4+H4+I4+J4</f>
        <v>6509</v>
      </c>
      <c r="L4" s="26">
        <f>K4/N4</f>
        <v>2169.6666666666665</v>
      </c>
      <c r="M4" s="25">
        <v>45</v>
      </c>
      <c r="N4" s="14">
        <v>3</v>
      </c>
      <c r="O4" s="14" t="s">
        <v>203</v>
      </c>
    </row>
    <row r="5" spans="1:15" ht="63.75" customHeight="1">
      <c r="A5" s="24" t="s">
        <v>385</v>
      </c>
      <c r="B5" s="25" t="s">
        <v>372</v>
      </c>
      <c r="C5" s="14" t="s">
        <v>12</v>
      </c>
      <c r="D5" s="25" t="s">
        <v>373</v>
      </c>
      <c r="E5" s="25" t="s">
        <v>13</v>
      </c>
      <c r="F5" s="14" t="s">
        <v>14</v>
      </c>
      <c r="G5" s="26">
        <v>4271.2</v>
      </c>
      <c r="H5" s="26">
        <f>2*1450</f>
        <v>2900</v>
      </c>
      <c r="I5" s="26">
        <v>0</v>
      </c>
      <c r="J5" s="26">
        <v>0</v>
      </c>
      <c r="K5" s="27">
        <f t="shared" si="0"/>
        <v>7171.2</v>
      </c>
      <c r="L5" s="26">
        <f>K5/N5</f>
        <v>3585.6</v>
      </c>
      <c r="M5" s="25">
        <v>8</v>
      </c>
      <c r="N5" s="14">
        <v>2</v>
      </c>
      <c r="O5" s="14" t="s">
        <v>374</v>
      </c>
    </row>
    <row r="6" spans="1:15" ht="63.75" customHeight="1">
      <c r="A6" s="24" t="s">
        <v>385</v>
      </c>
      <c r="B6" s="25" t="s">
        <v>375</v>
      </c>
      <c r="C6" s="14" t="s">
        <v>12</v>
      </c>
      <c r="D6" s="66" t="s">
        <v>376</v>
      </c>
      <c r="E6" s="25" t="s">
        <v>13</v>
      </c>
      <c r="F6" s="14" t="s">
        <v>30</v>
      </c>
      <c r="G6" s="26">
        <v>0</v>
      </c>
      <c r="H6" s="26">
        <v>0</v>
      </c>
      <c r="I6" s="26">
        <v>200</v>
      </c>
      <c r="J6" s="26">
        <v>0</v>
      </c>
      <c r="K6" s="27">
        <v>400</v>
      </c>
      <c r="L6" s="26">
        <v>200</v>
      </c>
      <c r="M6" s="25">
        <v>7</v>
      </c>
      <c r="N6" s="14">
        <v>2</v>
      </c>
      <c r="O6" s="67" t="s">
        <v>377</v>
      </c>
    </row>
    <row r="7" spans="1:15" ht="63.75" customHeight="1">
      <c r="A7" s="24" t="s">
        <v>385</v>
      </c>
      <c r="B7" s="25" t="s">
        <v>378</v>
      </c>
      <c r="C7" s="14" t="s">
        <v>12</v>
      </c>
      <c r="D7" s="25" t="s">
        <v>379</v>
      </c>
      <c r="E7" s="25" t="s">
        <v>13</v>
      </c>
      <c r="F7" s="14" t="s">
        <v>14</v>
      </c>
      <c r="G7" s="26">
        <v>4518.09</v>
      </c>
      <c r="H7" s="26">
        <v>8700</v>
      </c>
      <c r="I7" s="26">
        <v>0</v>
      </c>
      <c r="J7" s="26">
        <v>0</v>
      </c>
      <c r="K7" s="27">
        <v>13218.09</v>
      </c>
      <c r="L7" s="26">
        <v>4406.03</v>
      </c>
      <c r="M7" s="25">
        <v>24</v>
      </c>
      <c r="N7" s="14">
        <v>3</v>
      </c>
      <c r="O7" s="67" t="s">
        <v>380</v>
      </c>
    </row>
    <row r="8" spans="1:15" ht="63.75" customHeight="1">
      <c r="A8" s="24" t="s">
        <v>385</v>
      </c>
      <c r="B8" s="25" t="s">
        <v>381</v>
      </c>
      <c r="C8" s="14" t="s">
        <v>12</v>
      </c>
      <c r="D8" s="25" t="s">
        <v>92</v>
      </c>
      <c r="E8" s="25" t="s">
        <v>13</v>
      </c>
      <c r="F8" s="14" t="s">
        <v>18</v>
      </c>
      <c r="G8" s="26">
        <v>1928</v>
      </c>
      <c r="H8" s="26">
        <v>6162.5</v>
      </c>
      <c r="I8" s="26">
        <v>0</v>
      </c>
      <c r="J8" s="26">
        <v>0</v>
      </c>
      <c r="K8" s="27">
        <f t="shared" ref="K8" si="1">G8+H8+I8+J8</f>
        <v>8090.5</v>
      </c>
      <c r="L8" s="26">
        <f>K8/N8</f>
        <v>2696.8333333333335</v>
      </c>
      <c r="M8" s="25">
        <v>16</v>
      </c>
      <c r="N8" s="14">
        <v>3</v>
      </c>
      <c r="O8" s="67" t="s">
        <v>382</v>
      </c>
    </row>
    <row r="9" spans="1:15" ht="63.75" customHeight="1">
      <c r="A9" s="24" t="s">
        <v>385</v>
      </c>
      <c r="B9" s="68" t="s">
        <v>383</v>
      </c>
      <c r="C9" s="25" t="s">
        <v>12</v>
      </c>
      <c r="D9" s="14" t="s">
        <v>92</v>
      </c>
      <c r="E9" s="25" t="s">
        <v>13</v>
      </c>
      <c r="F9" s="25" t="s">
        <v>30</v>
      </c>
      <c r="G9" s="69">
        <v>0</v>
      </c>
      <c r="H9" s="26">
        <v>0</v>
      </c>
      <c r="I9" s="26">
        <v>250</v>
      </c>
      <c r="J9" s="26">
        <v>0</v>
      </c>
      <c r="K9" s="26">
        <v>1000</v>
      </c>
      <c r="L9" s="27">
        <v>250</v>
      </c>
      <c r="M9" s="70">
        <v>10</v>
      </c>
      <c r="N9" s="25">
        <v>4</v>
      </c>
      <c r="O9" s="71" t="s">
        <v>384</v>
      </c>
    </row>
    <row r="10" spans="1:15">
      <c r="A10" s="65" t="s">
        <v>200</v>
      </c>
      <c r="B10" s="65"/>
      <c r="C10" s="65"/>
      <c r="D10" s="65"/>
      <c r="E10" s="65"/>
      <c r="F10" s="65"/>
      <c r="G10" s="32">
        <f>SUM(G3:G9)</f>
        <v>10717.29</v>
      </c>
      <c r="H10" s="32">
        <f>SUM(H3:H9)</f>
        <v>17762.5</v>
      </c>
      <c r="I10" s="32">
        <f>SUM(I3:I9)</f>
        <v>10012.700000000001</v>
      </c>
      <c r="J10" s="32">
        <f>SUM(J3:J9)</f>
        <v>0</v>
      </c>
      <c r="K10" s="32">
        <f>SUM(K3:K9)</f>
        <v>39442.490000000005</v>
      </c>
      <c r="L10" s="32">
        <f>SUM(L3:L9)</f>
        <v>16361.83</v>
      </c>
      <c r="M10" s="32">
        <f>SUM(M3:M9)</f>
        <v>155</v>
      </c>
      <c r="N10" s="32">
        <f>SUM(N3:N9)</f>
        <v>18</v>
      </c>
      <c r="O10" s="29"/>
    </row>
  </sheetData>
  <autoFilter ref="A2:O9"/>
  <mergeCells count="2">
    <mergeCell ref="A1:O1"/>
    <mergeCell ref="A10:F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O127"/>
  <sheetViews>
    <sheetView showGridLines="0" tabSelected="1" topLeftCell="A122" zoomScale="69" zoomScaleNormal="69" workbookViewId="0">
      <selection activeCell="K126" sqref="K126"/>
    </sheetView>
  </sheetViews>
  <sheetFormatPr defaultRowHeight="15"/>
  <cols>
    <col min="1" max="6" width="13.140625" customWidth="1"/>
    <col min="7" max="7" width="19" bestFit="1" customWidth="1"/>
    <col min="8" max="9" width="15.5703125" bestFit="1" customWidth="1"/>
    <col min="10" max="10" width="13.140625" customWidth="1"/>
    <col min="11" max="11" width="15.5703125" bestFit="1" customWidth="1"/>
    <col min="12" max="12" width="15.28515625" bestFit="1" customWidth="1"/>
    <col min="13" max="15" width="13.140625" customWidth="1"/>
  </cols>
  <sheetData>
    <row r="1" spans="1:15" s="2" customFormat="1" ht="46.5" customHeight="1">
      <c r="A1" s="40" t="s">
        <v>0</v>
      </c>
      <c r="B1" s="41" t="s">
        <v>1</v>
      </c>
      <c r="C1" s="42" t="s">
        <v>2</v>
      </c>
      <c r="D1" s="41" t="s">
        <v>19</v>
      </c>
      <c r="E1" s="41" t="s">
        <v>3</v>
      </c>
      <c r="F1" s="41" t="s">
        <v>4</v>
      </c>
      <c r="G1" s="38" t="s">
        <v>33</v>
      </c>
      <c r="H1" s="38" t="s">
        <v>6</v>
      </c>
      <c r="I1" s="38" t="s">
        <v>10</v>
      </c>
      <c r="J1" s="38" t="s">
        <v>8</v>
      </c>
      <c r="K1" s="41" t="s">
        <v>7</v>
      </c>
      <c r="L1" s="42" t="s">
        <v>9</v>
      </c>
      <c r="M1" s="42" t="s">
        <v>41</v>
      </c>
      <c r="N1" s="42" t="s">
        <v>37</v>
      </c>
      <c r="O1" s="42" t="s">
        <v>82</v>
      </c>
    </row>
    <row r="2" spans="1:15" s="2" customFormat="1" ht="30" customHeight="1">
      <c r="A2" s="9" t="s">
        <v>42</v>
      </c>
      <c r="B2" s="11" t="s">
        <v>43</v>
      </c>
      <c r="C2" s="11" t="s">
        <v>43</v>
      </c>
      <c r="D2" s="11" t="s">
        <v>43</v>
      </c>
      <c r="E2" s="11" t="s">
        <v>43</v>
      </c>
      <c r="F2" s="11" t="s">
        <v>43</v>
      </c>
      <c r="G2" s="11" t="s">
        <v>43</v>
      </c>
      <c r="H2" s="11" t="s">
        <v>43</v>
      </c>
      <c r="I2" s="11" t="s">
        <v>43</v>
      </c>
      <c r="J2" s="11" t="s">
        <v>43</v>
      </c>
      <c r="K2" s="11" t="s">
        <v>43</v>
      </c>
      <c r="L2" s="11" t="s">
        <v>43</v>
      </c>
      <c r="M2" s="11" t="s">
        <v>43</v>
      </c>
      <c r="N2" s="18" t="s">
        <v>43</v>
      </c>
      <c r="O2" s="15" t="s">
        <v>43</v>
      </c>
    </row>
    <row r="3" spans="1:15" ht="30" customHeight="1">
      <c r="A3" s="9" t="s">
        <v>38</v>
      </c>
      <c r="B3" s="6" t="s">
        <v>11</v>
      </c>
      <c r="C3" s="4" t="s">
        <v>12</v>
      </c>
      <c r="D3" s="4" t="s">
        <v>34</v>
      </c>
      <c r="E3" s="4" t="s">
        <v>13</v>
      </c>
      <c r="F3" s="4" t="s">
        <v>14</v>
      </c>
      <c r="G3" s="8">
        <v>1558.57</v>
      </c>
      <c r="H3" s="8">
        <v>2076</v>
      </c>
      <c r="I3" s="8">
        <v>0</v>
      </c>
      <c r="J3" s="8">
        <v>0</v>
      </c>
      <c r="K3" s="8">
        <f>G3+H3</f>
        <v>3634.5699999999997</v>
      </c>
      <c r="L3" s="8">
        <f t="shared" ref="L3:L8" si="0">K3/N3</f>
        <v>3634.5699999999997</v>
      </c>
      <c r="M3" s="4">
        <v>16</v>
      </c>
      <c r="N3" s="19">
        <v>1</v>
      </c>
      <c r="O3" s="16" t="s">
        <v>64</v>
      </c>
    </row>
    <row r="4" spans="1:15" ht="30" customHeight="1">
      <c r="A4" s="9" t="s">
        <v>38</v>
      </c>
      <c r="B4" s="6" t="s">
        <v>15</v>
      </c>
      <c r="C4" s="4" t="s">
        <v>16</v>
      </c>
      <c r="D4" s="4" t="s">
        <v>36</v>
      </c>
      <c r="E4" s="4" t="s">
        <v>13</v>
      </c>
      <c r="F4" s="4" t="s">
        <v>40</v>
      </c>
      <c r="G4" s="8">
        <v>0</v>
      </c>
      <c r="H4" s="8">
        <v>0</v>
      </c>
      <c r="I4" s="8">
        <v>900</v>
      </c>
      <c r="J4" s="8">
        <v>0</v>
      </c>
      <c r="K4" s="8">
        <v>900</v>
      </c>
      <c r="L4" s="8">
        <f t="shared" si="0"/>
        <v>100</v>
      </c>
      <c r="M4" s="4">
        <v>5</v>
      </c>
      <c r="N4" s="19">
        <v>9</v>
      </c>
      <c r="O4" s="16" t="s">
        <v>65</v>
      </c>
    </row>
    <row r="5" spans="1:15" ht="30" customHeight="1">
      <c r="A5" s="9" t="s">
        <v>38</v>
      </c>
      <c r="B5" s="6" t="s">
        <v>17</v>
      </c>
      <c r="C5" s="4" t="s">
        <v>12</v>
      </c>
      <c r="D5" s="4" t="s">
        <v>34</v>
      </c>
      <c r="E5" s="4" t="s">
        <v>13</v>
      </c>
      <c r="F5" s="4" t="s">
        <v>18</v>
      </c>
      <c r="G5" s="8">
        <v>4538.8999999999996</v>
      </c>
      <c r="H5" s="8">
        <v>6228</v>
      </c>
      <c r="I5" s="8">
        <v>0</v>
      </c>
      <c r="J5" s="8">
        <v>0</v>
      </c>
      <c r="K5" s="8">
        <f>G5+H5</f>
        <v>10766.9</v>
      </c>
      <c r="L5" s="8">
        <f t="shared" si="0"/>
        <v>1794.4833333333333</v>
      </c>
      <c r="M5" s="4">
        <v>8</v>
      </c>
      <c r="N5" s="19">
        <v>6</v>
      </c>
      <c r="O5" s="16" t="s">
        <v>66</v>
      </c>
    </row>
    <row r="6" spans="1:15" s="1" customFormat="1" ht="30" customHeight="1">
      <c r="A6" s="10" t="s">
        <v>39</v>
      </c>
      <c r="B6" s="6" t="s">
        <v>20</v>
      </c>
      <c r="C6" s="4" t="s">
        <v>12</v>
      </c>
      <c r="D6" s="5" t="s">
        <v>21</v>
      </c>
      <c r="E6" s="4" t="s">
        <v>13</v>
      </c>
      <c r="F6" s="4" t="s">
        <v>31</v>
      </c>
      <c r="G6" s="8">
        <v>0</v>
      </c>
      <c r="H6" s="8">
        <v>0</v>
      </c>
      <c r="I6" s="8">
        <v>3053.7</v>
      </c>
      <c r="J6" s="8">
        <v>0</v>
      </c>
      <c r="K6" s="8">
        <f>I6</f>
        <v>3053.7</v>
      </c>
      <c r="L6" s="8">
        <f t="shared" si="0"/>
        <v>3053.7</v>
      </c>
      <c r="M6" s="5">
        <v>45</v>
      </c>
      <c r="N6" s="19">
        <v>1</v>
      </c>
      <c r="O6" s="15" t="s">
        <v>67</v>
      </c>
    </row>
    <row r="7" spans="1:15" ht="30" customHeight="1">
      <c r="A7" s="10" t="s">
        <v>39</v>
      </c>
      <c r="B7" s="6" t="s">
        <v>22</v>
      </c>
      <c r="C7" s="4" t="s">
        <v>16</v>
      </c>
      <c r="D7" s="5" t="s">
        <v>21</v>
      </c>
      <c r="E7" s="5" t="s">
        <v>23</v>
      </c>
      <c r="F7" s="5" t="s">
        <v>40</v>
      </c>
      <c r="G7" s="8">
        <v>0</v>
      </c>
      <c r="H7" s="8">
        <v>0</v>
      </c>
      <c r="I7" s="8">
        <v>0</v>
      </c>
      <c r="J7" s="8">
        <v>0</v>
      </c>
      <c r="K7" s="8">
        <v>0</v>
      </c>
      <c r="L7" s="8">
        <f t="shared" si="0"/>
        <v>0</v>
      </c>
      <c r="M7" s="5">
        <v>2</v>
      </c>
      <c r="N7" s="19">
        <v>94</v>
      </c>
      <c r="O7" s="16" t="s">
        <v>68</v>
      </c>
    </row>
    <row r="8" spans="1:15" ht="30" customHeight="1">
      <c r="A8" s="10" t="s">
        <v>39</v>
      </c>
      <c r="B8" s="6" t="s">
        <v>24</v>
      </c>
      <c r="C8" s="4" t="s">
        <v>12</v>
      </c>
      <c r="D8" s="5" t="s">
        <v>21</v>
      </c>
      <c r="E8" s="4" t="s">
        <v>13</v>
      </c>
      <c r="F8" s="4" t="s">
        <v>18</v>
      </c>
      <c r="G8" s="8">
        <v>669</v>
      </c>
      <c r="H8" s="8">
        <v>2768</v>
      </c>
      <c r="I8" s="8">
        <v>0</v>
      </c>
      <c r="J8" s="8">
        <v>0</v>
      </c>
      <c r="K8" s="8">
        <f t="shared" ref="K8:K13" si="1">G8+H8+I8+J8</f>
        <v>3437</v>
      </c>
      <c r="L8" s="8">
        <f t="shared" si="0"/>
        <v>3437</v>
      </c>
      <c r="M8" s="4">
        <v>24</v>
      </c>
      <c r="N8" s="19">
        <v>1</v>
      </c>
      <c r="O8" s="16" t="s">
        <v>69</v>
      </c>
    </row>
    <row r="9" spans="1:15" ht="30" customHeight="1">
      <c r="A9" s="10" t="s">
        <v>39</v>
      </c>
      <c r="B9" s="7" t="s">
        <v>25</v>
      </c>
      <c r="C9" s="4" t="s">
        <v>16</v>
      </c>
      <c r="D9" s="5" t="s">
        <v>21</v>
      </c>
      <c r="E9" s="4" t="s">
        <v>26</v>
      </c>
      <c r="F9" s="4" t="s">
        <v>40</v>
      </c>
      <c r="G9" s="8">
        <v>0</v>
      </c>
      <c r="H9" s="8">
        <v>0</v>
      </c>
      <c r="I9" s="8">
        <v>1440</v>
      </c>
      <c r="J9" s="8">
        <v>615.6</v>
      </c>
      <c r="K9" s="8">
        <f t="shared" si="1"/>
        <v>2055.6</v>
      </c>
      <c r="L9" s="8">
        <f>K9/N9</f>
        <v>76.133333333333326</v>
      </c>
      <c r="M9" s="4">
        <v>9</v>
      </c>
      <c r="N9" s="19">
        <v>27</v>
      </c>
      <c r="O9" s="17" t="s">
        <v>70</v>
      </c>
    </row>
    <row r="10" spans="1:15" ht="30" customHeight="1">
      <c r="A10" s="10" t="s">
        <v>39</v>
      </c>
      <c r="B10" s="6" t="s">
        <v>27</v>
      </c>
      <c r="C10" s="4" t="s">
        <v>12</v>
      </c>
      <c r="D10" s="5" t="s">
        <v>35</v>
      </c>
      <c r="E10" s="4" t="s">
        <v>13</v>
      </c>
      <c r="F10" s="4" t="s">
        <v>18</v>
      </c>
      <c r="G10" s="8">
        <v>2047</v>
      </c>
      <c r="H10" s="8">
        <v>692</v>
      </c>
      <c r="I10" s="8">
        <v>0</v>
      </c>
      <c r="J10" s="8">
        <v>0</v>
      </c>
      <c r="K10" s="8">
        <f t="shared" si="1"/>
        <v>2739</v>
      </c>
      <c r="L10" s="8">
        <f t="shared" ref="L10:L12" si="2">K10/N10</f>
        <v>2739</v>
      </c>
      <c r="M10" s="4">
        <v>3</v>
      </c>
      <c r="N10" s="19">
        <v>1</v>
      </c>
      <c r="O10" s="16" t="s">
        <v>71</v>
      </c>
    </row>
    <row r="11" spans="1:15" ht="30" customHeight="1">
      <c r="A11" s="10" t="s">
        <v>39</v>
      </c>
      <c r="B11" s="6" t="s">
        <v>28</v>
      </c>
      <c r="C11" s="4" t="s">
        <v>12</v>
      </c>
      <c r="D11" s="4" t="s">
        <v>35</v>
      </c>
      <c r="E11" s="4" t="s">
        <v>13</v>
      </c>
      <c r="F11" s="4" t="s">
        <v>32</v>
      </c>
      <c r="G11" s="8">
        <v>748</v>
      </c>
      <c r="H11" s="8">
        <v>2768</v>
      </c>
      <c r="I11" s="8">
        <v>0</v>
      </c>
      <c r="J11" s="8">
        <v>0</v>
      </c>
      <c r="K11" s="8">
        <f t="shared" si="1"/>
        <v>3516</v>
      </c>
      <c r="L11" s="8">
        <f t="shared" si="2"/>
        <v>3516</v>
      </c>
      <c r="M11" s="4">
        <v>16</v>
      </c>
      <c r="N11" s="19">
        <v>1</v>
      </c>
      <c r="O11" s="16" t="s">
        <v>69</v>
      </c>
    </row>
    <row r="12" spans="1:15" ht="30" customHeight="1">
      <c r="A12" s="10" t="s">
        <v>39</v>
      </c>
      <c r="B12" s="6" t="s">
        <v>29</v>
      </c>
      <c r="C12" s="4" t="s">
        <v>12</v>
      </c>
      <c r="D12" s="4" t="s">
        <v>34</v>
      </c>
      <c r="E12" s="4" t="s">
        <v>13</v>
      </c>
      <c r="F12" s="4" t="s">
        <v>30</v>
      </c>
      <c r="G12" s="8">
        <v>0</v>
      </c>
      <c r="H12" s="8">
        <v>0</v>
      </c>
      <c r="I12" s="8">
        <v>11960</v>
      </c>
      <c r="J12" s="8">
        <v>0</v>
      </c>
      <c r="K12" s="8">
        <f t="shared" si="1"/>
        <v>11960</v>
      </c>
      <c r="L12" s="8">
        <f t="shared" si="2"/>
        <v>2392</v>
      </c>
      <c r="M12" s="4">
        <v>16</v>
      </c>
      <c r="N12" s="19">
        <v>5</v>
      </c>
      <c r="O12" s="16" t="s">
        <v>72</v>
      </c>
    </row>
    <row r="13" spans="1:15" s="3" customFormat="1" ht="30" customHeight="1">
      <c r="A13" s="10" t="s">
        <v>53</v>
      </c>
      <c r="B13" s="4" t="s">
        <v>20</v>
      </c>
      <c r="C13" s="4" t="s">
        <v>12</v>
      </c>
      <c r="D13" s="5" t="s">
        <v>21</v>
      </c>
      <c r="E13" s="5" t="s">
        <v>58</v>
      </c>
      <c r="F13" s="4" t="s">
        <v>62</v>
      </c>
      <c r="G13" s="12">
        <v>0</v>
      </c>
      <c r="H13" s="12">
        <v>0</v>
      </c>
      <c r="I13" s="12">
        <v>3053.7</v>
      </c>
      <c r="J13" s="12">
        <v>0</v>
      </c>
      <c r="K13" s="12">
        <f t="shared" si="1"/>
        <v>3053.7</v>
      </c>
      <c r="L13" s="12">
        <f>K13/N13</f>
        <v>3053.7</v>
      </c>
      <c r="M13" s="5">
        <v>45</v>
      </c>
      <c r="N13" s="19">
        <v>1</v>
      </c>
      <c r="O13" s="14" t="s">
        <v>67</v>
      </c>
    </row>
    <row r="14" spans="1:15" ht="30" customHeight="1">
      <c r="A14" s="10" t="s">
        <v>53</v>
      </c>
      <c r="B14" s="13" t="s">
        <v>44</v>
      </c>
      <c r="C14" s="4" t="s">
        <v>12</v>
      </c>
      <c r="D14" s="4" t="s">
        <v>21</v>
      </c>
      <c r="E14" s="4" t="s">
        <v>59</v>
      </c>
      <c r="F14" s="4" t="s">
        <v>63</v>
      </c>
      <c r="G14" s="12">
        <v>0</v>
      </c>
      <c r="H14" s="12">
        <v>0</v>
      </c>
      <c r="I14" s="12">
        <v>0</v>
      </c>
      <c r="J14" s="12">
        <v>0</v>
      </c>
      <c r="K14" s="12">
        <f t="shared" ref="K14:K22" si="3">G14+H14+I14+J14</f>
        <v>0</v>
      </c>
      <c r="L14" s="12">
        <f t="shared" ref="L14:L22" si="4">K14/N14</f>
        <v>0</v>
      </c>
      <c r="M14" s="4">
        <v>3</v>
      </c>
      <c r="N14" s="4">
        <v>2</v>
      </c>
      <c r="O14" s="14" t="s">
        <v>73</v>
      </c>
    </row>
    <row r="15" spans="1:15" ht="30" customHeight="1">
      <c r="A15" s="10" t="s">
        <v>53</v>
      </c>
      <c r="B15" s="4" t="s">
        <v>45</v>
      </c>
      <c r="C15" s="4" t="s">
        <v>12</v>
      </c>
      <c r="D15" s="4" t="s">
        <v>21</v>
      </c>
      <c r="E15" s="4" t="s">
        <v>59</v>
      </c>
      <c r="F15" s="4" t="s">
        <v>63</v>
      </c>
      <c r="G15" s="12">
        <v>0</v>
      </c>
      <c r="H15" s="12">
        <v>0</v>
      </c>
      <c r="I15" s="12">
        <v>0</v>
      </c>
      <c r="J15" s="12">
        <v>0</v>
      </c>
      <c r="K15" s="12">
        <f t="shared" si="3"/>
        <v>0</v>
      </c>
      <c r="L15" s="12">
        <f t="shared" si="4"/>
        <v>0</v>
      </c>
      <c r="M15" s="4">
        <v>3</v>
      </c>
      <c r="N15" s="4">
        <v>3</v>
      </c>
      <c r="O15" s="14" t="s">
        <v>74</v>
      </c>
    </row>
    <row r="16" spans="1:15" ht="30" customHeight="1">
      <c r="A16" s="10" t="s">
        <v>53</v>
      </c>
      <c r="B16" s="4" t="s">
        <v>46</v>
      </c>
      <c r="C16" s="4" t="s">
        <v>16</v>
      </c>
      <c r="D16" s="4" t="s">
        <v>21</v>
      </c>
      <c r="E16" s="4" t="s">
        <v>60</v>
      </c>
      <c r="F16" s="4" t="s">
        <v>63</v>
      </c>
      <c r="G16" s="12">
        <v>0</v>
      </c>
      <c r="H16" s="12">
        <v>0</v>
      </c>
      <c r="I16" s="12">
        <v>2190</v>
      </c>
      <c r="J16" s="12">
        <v>0</v>
      </c>
      <c r="K16" s="12">
        <f t="shared" si="3"/>
        <v>2190</v>
      </c>
      <c r="L16" s="12">
        <f t="shared" si="4"/>
        <v>136.875</v>
      </c>
      <c r="M16" s="4">
        <v>12</v>
      </c>
      <c r="N16" s="4">
        <v>16</v>
      </c>
      <c r="O16" s="14" t="s">
        <v>75</v>
      </c>
    </row>
    <row r="17" spans="1:15" ht="30" customHeight="1">
      <c r="A17" s="10" t="s">
        <v>53</v>
      </c>
      <c r="B17" s="4" t="s">
        <v>47</v>
      </c>
      <c r="C17" s="4" t="s">
        <v>16</v>
      </c>
      <c r="D17" s="4" t="s">
        <v>21</v>
      </c>
      <c r="E17" s="4" t="s">
        <v>60</v>
      </c>
      <c r="F17" s="4" t="s">
        <v>63</v>
      </c>
      <c r="G17" s="12">
        <v>0</v>
      </c>
      <c r="H17" s="12">
        <v>0</v>
      </c>
      <c r="I17" s="12">
        <v>3390</v>
      </c>
      <c r="J17" s="12">
        <v>0</v>
      </c>
      <c r="K17" s="12">
        <f t="shared" si="3"/>
        <v>3390</v>
      </c>
      <c r="L17" s="12">
        <f t="shared" si="4"/>
        <v>199.41176470588235</v>
      </c>
      <c r="M17" s="4">
        <v>18</v>
      </c>
      <c r="N17" s="4">
        <v>17</v>
      </c>
      <c r="O17" s="14" t="s">
        <v>76</v>
      </c>
    </row>
    <row r="18" spans="1:15" ht="30" customHeight="1">
      <c r="A18" s="10" t="s">
        <v>53</v>
      </c>
      <c r="B18" s="4" t="s">
        <v>48</v>
      </c>
      <c r="C18" s="4" t="s">
        <v>16</v>
      </c>
      <c r="D18" s="4" t="s">
        <v>21</v>
      </c>
      <c r="E18" s="4" t="s">
        <v>61</v>
      </c>
      <c r="F18" s="4" t="s">
        <v>63</v>
      </c>
      <c r="G18" s="12">
        <v>0</v>
      </c>
      <c r="H18" s="12">
        <v>0</v>
      </c>
      <c r="I18" s="12">
        <v>14700</v>
      </c>
      <c r="J18" s="12">
        <v>769.5</v>
      </c>
      <c r="K18" s="12">
        <f t="shared" si="3"/>
        <v>15469.5</v>
      </c>
      <c r="L18" s="12">
        <f t="shared" si="4"/>
        <v>909.97058823529414</v>
      </c>
      <c r="M18" s="4">
        <v>18</v>
      </c>
      <c r="N18" s="4">
        <v>17</v>
      </c>
      <c r="O18" s="14" t="s">
        <v>77</v>
      </c>
    </row>
    <row r="19" spans="1:15" ht="30" customHeight="1">
      <c r="A19" s="10" t="s">
        <v>53</v>
      </c>
      <c r="B19" s="4" t="s">
        <v>49</v>
      </c>
      <c r="C19" s="4" t="s">
        <v>12</v>
      </c>
      <c r="D19" s="4" t="s">
        <v>54</v>
      </c>
      <c r="E19" s="4" t="s">
        <v>13</v>
      </c>
      <c r="F19" s="4" t="s">
        <v>14</v>
      </c>
      <c r="G19" s="12">
        <v>2190</v>
      </c>
      <c r="H19" s="12">
        <f>1730*2</f>
        <v>3460</v>
      </c>
      <c r="I19" s="12">
        <f>2*3390</f>
        <v>6780</v>
      </c>
      <c r="J19" s="12">
        <v>0</v>
      </c>
      <c r="K19" s="12">
        <f t="shared" si="3"/>
        <v>12430</v>
      </c>
      <c r="L19" s="12">
        <f t="shared" si="4"/>
        <v>6215</v>
      </c>
      <c r="M19" s="4">
        <v>16</v>
      </c>
      <c r="N19" s="4">
        <v>2</v>
      </c>
      <c r="O19" s="14" t="s">
        <v>78</v>
      </c>
    </row>
    <row r="20" spans="1:15" ht="30" customHeight="1">
      <c r="A20" s="10" t="s">
        <v>53</v>
      </c>
      <c r="B20" s="4" t="s">
        <v>50</v>
      </c>
      <c r="C20" s="4" t="s">
        <v>12</v>
      </c>
      <c r="D20" s="4" t="s">
        <v>55</v>
      </c>
      <c r="E20" s="4" t="s">
        <v>13</v>
      </c>
      <c r="F20" s="4" t="s">
        <v>18</v>
      </c>
      <c r="G20" s="12">
        <v>5364</v>
      </c>
      <c r="H20" s="12">
        <f>4*2076</f>
        <v>8304</v>
      </c>
      <c r="I20" s="12">
        <v>0</v>
      </c>
      <c r="J20" s="12">
        <v>0</v>
      </c>
      <c r="K20" s="12">
        <f t="shared" si="3"/>
        <v>13668</v>
      </c>
      <c r="L20" s="12">
        <f t="shared" si="4"/>
        <v>3417</v>
      </c>
      <c r="M20" s="4">
        <v>16</v>
      </c>
      <c r="N20" s="4">
        <v>4</v>
      </c>
      <c r="O20" s="14" t="s">
        <v>79</v>
      </c>
    </row>
    <row r="21" spans="1:15" ht="30" customHeight="1">
      <c r="A21" s="10" t="s">
        <v>53</v>
      </c>
      <c r="B21" s="4" t="s">
        <v>51</v>
      </c>
      <c r="C21" s="4" t="s">
        <v>12</v>
      </c>
      <c r="D21" s="4" t="s">
        <v>56</v>
      </c>
      <c r="E21" s="4" t="s">
        <v>13</v>
      </c>
      <c r="F21" s="4" t="s">
        <v>30</v>
      </c>
      <c r="G21" s="12">
        <v>0</v>
      </c>
      <c r="H21" s="12">
        <v>0</v>
      </c>
      <c r="I21" s="12">
        <f>5129.88+1832.1+1540</f>
        <v>8501.98</v>
      </c>
      <c r="J21" s="12">
        <v>0</v>
      </c>
      <c r="K21" s="12">
        <f t="shared" si="3"/>
        <v>8501.98</v>
      </c>
      <c r="L21" s="12">
        <f t="shared" si="4"/>
        <v>708.49833333333333</v>
      </c>
      <c r="M21" s="4"/>
      <c r="N21" s="4">
        <v>12</v>
      </c>
      <c r="O21" s="14" t="s">
        <v>80</v>
      </c>
    </row>
    <row r="22" spans="1:15" ht="30" customHeight="1">
      <c r="A22" s="10" t="s">
        <v>53</v>
      </c>
      <c r="B22" s="4" t="s">
        <v>52</v>
      </c>
      <c r="C22" s="4" t="s">
        <v>12</v>
      </c>
      <c r="D22" s="4" t="s">
        <v>57</v>
      </c>
      <c r="E22" s="4" t="s">
        <v>13</v>
      </c>
      <c r="F22" s="4" t="s">
        <v>30</v>
      </c>
      <c r="G22" s="12">
        <v>0</v>
      </c>
      <c r="H22" s="12">
        <v>0</v>
      </c>
      <c r="I22" s="12">
        <v>6375</v>
      </c>
      <c r="J22" s="12">
        <v>0</v>
      </c>
      <c r="K22" s="12">
        <f t="shared" si="3"/>
        <v>6375</v>
      </c>
      <c r="L22" s="12">
        <f t="shared" si="4"/>
        <v>3187.5</v>
      </c>
      <c r="M22" s="4">
        <v>16</v>
      </c>
      <c r="N22" s="4">
        <v>2</v>
      </c>
      <c r="O22" s="14" t="s">
        <v>81</v>
      </c>
    </row>
    <row r="23" spans="1:15" ht="30" customHeight="1">
      <c r="A23" s="10" t="s">
        <v>130</v>
      </c>
      <c r="B23" s="14" t="s">
        <v>20</v>
      </c>
      <c r="C23" s="14" t="s">
        <v>12</v>
      </c>
      <c r="D23" s="14" t="s">
        <v>92</v>
      </c>
      <c r="E23" s="25" t="s">
        <v>13</v>
      </c>
      <c r="F23" s="14" t="s">
        <v>62</v>
      </c>
      <c r="G23" s="26">
        <v>0</v>
      </c>
      <c r="H23" s="26">
        <v>0</v>
      </c>
      <c r="I23" s="26">
        <v>3053.7</v>
      </c>
      <c r="J23" s="26">
        <v>0</v>
      </c>
      <c r="K23" s="27">
        <f>SUM(G23:J23)</f>
        <v>3053.7</v>
      </c>
      <c r="L23" s="26">
        <f>K23/N23</f>
        <v>3053.7</v>
      </c>
      <c r="M23" s="25">
        <v>45</v>
      </c>
      <c r="N23" s="14">
        <v>1</v>
      </c>
      <c r="O23" s="14" t="s">
        <v>67</v>
      </c>
    </row>
    <row r="24" spans="1:15" ht="30" customHeight="1">
      <c r="A24" s="10" t="s">
        <v>130</v>
      </c>
      <c r="B24" s="28" t="s">
        <v>93</v>
      </c>
      <c r="C24" s="14" t="s">
        <v>12</v>
      </c>
      <c r="D24" s="14" t="s">
        <v>94</v>
      </c>
      <c r="E24" s="14" t="s">
        <v>13</v>
      </c>
      <c r="F24" s="14" t="s">
        <v>95</v>
      </c>
      <c r="G24" s="26">
        <v>1636</v>
      </c>
      <c r="H24" s="26">
        <f>2*2076</f>
        <v>4152</v>
      </c>
      <c r="I24" s="26">
        <v>1200</v>
      </c>
      <c r="J24" s="26">
        <v>0</v>
      </c>
      <c r="K24" s="27">
        <f t="shared" ref="K24:K36" si="5">SUM(G24:J24)</f>
        <v>6988</v>
      </c>
      <c r="L24" s="26">
        <f t="shared" ref="L24:L36" si="6">K24/N24</f>
        <v>3494</v>
      </c>
      <c r="M24" s="14">
        <v>16</v>
      </c>
      <c r="N24" s="14">
        <v>2</v>
      </c>
      <c r="O24" s="14" t="s">
        <v>96</v>
      </c>
    </row>
    <row r="25" spans="1:15" ht="30" customHeight="1">
      <c r="A25" s="10" t="s">
        <v>130</v>
      </c>
      <c r="B25" s="28" t="s">
        <v>97</v>
      </c>
      <c r="C25" s="14" t="s">
        <v>12</v>
      </c>
      <c r="D25" s="14" t="s">
        <v>98</v>
      </c>
      <c r="E25" s="14" t="s">
        <v>13</v>
      </c>
      <c r="F25" s="14" t="s">
        <v>95</v>
      </c>
      <c r="G25" s="26">
        <v>2006</v>
      </c>
      <c r="H25" s="26">
        <f>2*2768</f>
        <v>5536</v>
      </c>
      <c r="I25" s="26">
        <v>6800</v>
      </c>
      <c r="J25" s="26">
        <v>0</v>
      </c>
      <c r="K25" s="27">
        <f t="shared" si="5"/>
        <v>14342</v>
      </c>
      <c r="L25" s="26">
        <f t="shared" si="6"/>
        <v>7171</v>
      </c>
      <c r="M25" s="14">
        <v>17</v>
      </c>
      <c r="N25" s="14">
        <v>2</v>
      </c>
      <c r="O25" s="14" t="s">
        <v>99</v>
      </c>
    </row>
    <row r="26" spans="1:15" ht="30" customHeight="1">
      <c r="A26" s="10" t="s">
        <v>130</v>
      </c>
      <c r="B26" s="14" t="s">
        <v>100</v>
      </c>
      <c r="C26" s="14" t="s">
        <v>16</v>
      </c>
      <c r="D26" s="14" t="s">
        <v>92</v>
      </c>
      <c r="E26" s="14" t="s">
        <v>101</v>
      </c>
      <c r="F26" s="14" t="s">
        <v>63</v>
      </c>
      <c r="G26" s="26">
        <v>0</v>
      </c>
      <c r="H26" s="26">
        <v>0</v>
      </c>
      <c r="I26" s="26">
        <v>0</v>
      </c>
      <c r="J26" s="26">
        <v>0</v>
      </c>
      <c r="K26" s="27">
        <f t="shared" si="5"/>
        <v>0</v>
      </c>
      <c r="L26" s="26">
        <f t="shared" si="6"/>
        <v>0</v>
      </c>
      <c r="M26" s="14">
        <v>3</v>
      </c>
      <c r="N26" s="14">
        <v>7</v>
      </c>
      <c r="O26" s="14" t="s">
        <v>102</v>
      </c>
    </row>
    <row r="27" spans="1:15" ht="30" customHeight="1">
      <c r="A27" s="10" t="s">
        <v>130</v>
      </c>
      <c r="B27" s="28" t="s">
        <v>103</v>
      </c>
      <c r="C27" s="14" t="s">
        <v>12</v>
      </c>
      <c r="D27" s="14" t="s">
        <v>104</v>
      </c>
      <c r="E27" s="14" t="s">
        <v>13</v>
      </c>
      <c r="F27" s="14" t="s">
        <v>105</v>
      </c>
      <c r="G27" s="26">
        <v>8697</v>
      </c>
      <c r="H27" s="26">
        <f>3*1038</f>
        <v>3114</v>
      </c>
      <c r="I27" s="26">
        <v>0</v>
      </c>
      <c r="J27" s="26">
        <v>0</v>
      </c>
      <c r="K27" s="27">
        <f>SUM(G27:J27)</f>
        <v>11811</v>
      </c>
      <c r="L27" s="26">
        <f t="shared" si="6"/>
        <v>3937</v>
      </c>
      <c r="M27" s="14">
        <v>8</v>
      </c>
      <c r="N27" s="14">
        <v>3</v>
      </c>
      <c r="O27" s="14" t="s">
        <v>106</v>
      </c>
    </row>
    <row r="28" spans="1:15" ht="30" customHeight="1">
      <c r="A28" s="10" t="s">
        <v>130</v>
      </c>
      <c r="B28" s="14" t="s">
        <v>107</v>
      </c>
      <c r="C28" s="14" t="s">
        <v>12</v>
      </c>
      <c r="D28" s="14" t="s">
        <v>108</v>
      </c>
      <c r="E28" s="14" t="s">
        <v>13</v>
      </c>
      <c r="F28" s="14" t="s">
        <v>109</v>
      </c>
      <c r="G28" s="26">
        <v>0</v>
      </c>
      <c r="H28" s="26">
        <v>0</v>
      </c>
      <c r="I28" s="26">
        <v>0</v>
      </c>
      <c r="J28" s="26">
        <v>0</v>
      </c>
      <c r="K28" s="27">
        <f t="shared" si="5"/>
        <v>0</v>
      </c>
      <c r="L28" s="26">
        <f t="shared" si="6"/>
        <v>0</v>
      </c>
      <c r="M28" s="14">
        <v>16</v>
      </c>
      <c r="N28" s="14">
        <v>8</v>
      </c>
      <c r="O28" s="14" t="s">
        <v>110</v>
      </c>
    </row>
    <row r="29" spans="1:15" ht="30" customHeight="1">
      <c r="A29" s="10" t="s">
        <v>130</v>
      </c>
      <c r="B29" s="14" t="s">
        <v>111</v>
      </c>
      <c r="C29" s="14" t="s">
        <v>16</v>
      </c>
      <c r="D29" s="14" t="s">
        <v>92</v>
      </c>
      <c r="E29" s="14" t="s">
        <v>112</v>
      </c>
      <c r="F29" s="14" t="s">
        <v>63</v>
      </c>
      <c r="G29" s="26">
        <v>0</v>
      </c>
      <c r="H29" s="26">
        <v>0</v>
      </c>
      <c r="I29" s="26">
        <v>0</v>
      </c>
      <c r="J29" s="26">
        <v>0</v>
      </c>
      <c r="K29" s="27">
        <f>SUM(G29:J29)</f>
        <v>0</v>
      </c>
      <c r="L29" s="26">
        <f t="shared" si="6"/>
        <v>0</v>
      </c>
      <c r="M29" s="14">
        <v>3</v>
      </c>
      <c r="N29" s="14">
        <v>15</v>
      </c>
      <c r="O29" s="14" t="s">
        <v>113</v>
      </c>
    </row>
    <row r="30" spans="1:15" ht="30" customHeight="1">
      <c r="A30" s="10" t="s">
        <v>130</v>
      </c>
      <c r="B30" s="14" t="s">
        <v>111</v>
      </c>
      <c r="C30" s="14" t="s">
        <v>16</v>
      </c>
      <c r="D30" s="14" t="s">
        <v>92</v>
      </c>
      <c r="E30" s="14" t="s">
        <v>112</v>
      </c>
      <c r="F30" s="14" t="s">
        <v>63</v>
      </c>
      <c r="G30" s="26">
        <v>0</v>
      </c>
      <c r="H30" s="26">
        <v>0</v>
      </c>
      <c r="I30" s="26">
        <v>0</v>
      </c>
      <c r="J30" s="26">
        <v>0</v>
      </c>
      <c r="K30" s="27">
        <f t="shared" si="5"/>
        <v>0</v>
      </c>
      <c r="L30" s="26">
        <f t="shared" si="6"/>
        <v>0</v>
      </c>
      <c r="M30" s="14">
        <v>3</v>
      </c>
      <c r="N30" s="14">
        <v>16</v>
      </c>
      <c r="O30" s="14" t="s">
        <v>114</v>
      </c>
    </row>
    <row r="31" spans="1:15" ht="30" customHeight="1">
      <c r="A31" s="10" t="s">
        <v>130</v>
      </c>
      <c r="B31" s="14" t="s">
        <v>111</v>
      </c>
      <c r="C31" s="14" t="s">
        <v>16</v>
      </c>
      <c r="D31" s="14" t="s">
        <v>92</v>
      </c>
      <c r="E31" s="14" t="s">
        <v>112</v>
      </c>
      <c r="F31" s="14" t="s">
        <v>63</v>
      </c>
      <c r="G31" s="26">
        <v>0</v>
      </c>
      <c r="H31" s="26">
        <v>0</v>
      </c>
      <c r="I31" s="26">
        <v>0</v>
      </c>
      <c r="J31" s="26">
        <v>0</v>
      </c>
      <c r="K31" s="27">
        <f t="shared" si="5"/>
        <v>0</v>
      </c>
      <c r="L31" s="26">
        <f t="shared" si="6"/>
        <v>0</v>
      </c>
      <c r="M31" s="14">
        <v>3</v>
      </c>
      <c r="N31" s="14">
        <v>7</v>
      </c>
      <c r="O31" s="14" t="s">
        <v>115</v>
      </c>
    </row>
    <row r="32" spans="1:15" ht="30" customHeight="1">
      <c r="A32" s="10" t="s">
        <v>130</v>
      </c>
      <c r="B32" s="14" t="s">
        <v>116</v>
      </c>
      <c r="C32" s="14" t="s">
        <v>16</v>
      </c>
      <c r="D32" s="14" t="s">
        <v>92</v>
      </c>
      <c r="E32" s="14" t="s">
        <v>112</v>
      </c>
      <c r="F32" s="14" t="s">
        <v>63</v>
      </c>
      <c r="G32" s="26">
        <v>0</v>
      </c>
      <c r="H32" s="26">
        <v>0</v>
      </c>
      <c r="I32" s="26">
        <v>0</v>
      </c>
      <c r="J32" s="26">
        <v>0</v>
      </c>
      <c r="K32" s="27">
        <f>SUM(G32:J32)</f>
        <v>0</v>
      </c>
      <c r="L32" s="26">
        <f t="shared" si="6"/>
        <v>0</v>
      </c>
      <c r="M32" s="14">
        <v>6</v>
      </c>
      <c r="N32" s="14">
        <v>13</v>
      </c>
      <c r="O32" s="14" t="s">
        <v>117</v>
      </c>
    </row>
    <row r="33" spans="1:15" ht="30" customHeight="1">
      <c r="A33" s="10" t="s">
        <v>130</v>
      </c>
      <c r="B33" s="14" t="s">
        <v>118</v>
      </c>
      <c r="C33" s="14" t="s">
        <v>12</v>
      </c>
      <c r="D33" s="14" t="s">
        <v>119</v>
      </c>
      <c r="E33" s="14" t="s">
        <v>13</v>
      </c>
      <c r="F33" s="14" t="s">
        <v>30</v>
      </c>
      <c r="G33" s="26">
        <v>0</v>
      </c>
      <c r="H33" s="26">
        <v>0</v>
      </c>
      <c r="I33" s="26">
        <v>920</v>
      </c>
      <c r="J33" s="26">
        <v>0</v>
      </c>
      <c r="K33" s="27">
        <f t="shared" si="5"/>
        <v>920</v>
      </c>
      <c r="L33" s="26">
        <f t="shared" si="6"/>
        <v>460</v>
      </c>
      <c r="M33" s="14">
        <v>8</v>
      </c>
      <c r="N33" s="14">
        <v>2</v>
      </c>
      <c r="O33" s="14" t="s">
        <v>120</v>
      </c>
    </row>
    <row r="34" spans="1:15" ht="30" customHeight="1">
      <c r="A34" s="10" t="s">
        <v>130</v>
      </c>
      <c r="B34" s="14" t="s">
        <v>121</v>
      </c>
      <c r="C34" s="14" t="s">
        <v>12</v>
      </c>
      <c r="D34" s="14" t="s">
        <v>122</v>
      </c>
      <c r="E34" s="14" t="s">
        <v>13</v>
      </c>
      <c r="F34" s="14" t="s">
        <v>95</v>
      </c>
      <c r="G34" s="26">
        <f>782+549</f>
        <v>1331</v>
      </c>
      <c r="H34" s="26">
        <f>2076+2076</f>
        <v>4152</v>
      </c>
      <c r="I34" s="26">
        <v>0</v>
      </c>
      <c r="J34" s="26">
        <v>0</v>
      </c>
      <c r="K34" s="27">
        <f>SUM(G34:J34)</f>
        <v>5483</v>
      </c>
      <c r="L34" s="26">
        <f t="shared" si="6"/>
        <v>2741.5</v>
      </c>
      <c r="M34" s="14">
        <v>14</v>
      </c>
      <c r="N34" s="14">
        <v>2</v>
      </c>
      <c r="O34" s="14" t="s">
        <v>123</v>
      </c>
    </row>
    <row r="35" spans="1:15" ht="30" customHeight="1">
      <c r="A35" s="10" t="s">
        <v>130</v>
      </c>
      <c r="B35" s="14" t="s">
        <v>124</v>
      </c>
      <c r="C35" s="14" t="s">
        <v>12</v>
      </c>
      <c r="D35" s="14" t="s">
        <v>125</v>
      </c>
      <c r="E35" s="14" t="s">
        <v>13</v>
      </c>
      <c r="F35" s="14" t="s">
        <v>109</v>
      </c>
      <c r="G35" s="26">
        <v>819.8</v>
      </c>
      <c r="H35" s="26">
        <v>1384</v>
      </c>
      <c r="I35" s="26">
        <v>0</v>
      </c>
      <c r="J35" s="26">
        <v>0</v>
      </c>
      <c r="K35" s="27">
        <f t="shared" si="5"/>
        <v>2203.8000000000002</v>
      </c>
      <c r="L35" s="26">
        <f t="shared" si="6"/>
        <v>2203.8000000000002</v>
      </c>
      <c r="M35" s="14">
        <v>6</v>
      </c>
      <c r="N35" s="14">
        <v>1</v>
      </c>
      <c r="O35" s="14" t="s">
        <v>126</v>
      </c>
    </row>
    <row r="36" spans="1:15" ht="30" customHeight="1">
      <c r="A36" s="10" t="s">
        <v>130</v>
      </c>
      <c r="B36" s="14" t="s">
        <v>127</v>
      </c>
      <c r="C36" s="14" t="s">
        <v>12</v>
      </c>
      <c r="D36" s="14" t="s">
        <v>128</v>
      </c>
      <c r="E36" s="14" t="s">
        <v>13</v>
      </c>
      <c r="F36" s="14" t="s">
        <v>95</v>
      </c>
      <c r="G36" s="26">
        <v>860</v>
      </c>
      <c r="H36" s="26">
        <f>4*692</f>
        <v>2768</v>
      </c>
      <c r="I36" s="26">
        <f>4380+2190</f>
        <v>6570</v>
      </c>
      <c r="J36" s="26">
        <v>0</v>
      </c>
      <c r="K36" s="27">
        <f t="shared" si="5"/>
        <v>10198</v>
      </c>
      <c r="L36" s="26">
        <f t="shared" si="6"/>
        <v>3399.3333333333335</v>
      </c>
      <c r="M36" s="14">
        <v>10</v>
      </c>
      <c r="N36" s="14">
        <v>3</v>
      </c>
      <c r="O36" s="14" t="s">
        <v>129</v>
      </c>
    </row>
    <row r="37" spans="1:15" ht="30" customHeight="1">
      <c r="A37" s="10" t="s">
        <v>160</v>
      </c>
      <c r="B37" s="24" t="s">
        <v>20</v>
      </c>
      <c r="C37" s="24" t="s">
        <v>12</v>
      </c>
      <c r="D37" s="24" t="s">
        <v>92</v>
      </c>
      <c r="E37" s="24" t="s">
        <v>13</v>
      </c>
      <c r="F37" s="31" t="s">
        <v>62</v>
      </c>
      <c r="G37" s="24">
        <v>0</v>
      </c>
      <c r="H37" s="24">
        <v>0</v>
      </c>
      <c r="I37" s="24">
        <v>3053.7</v>
      </c>
      <c r="J37" s="24">
        <v>0</v>
      </c>
      <c r="K37" s="27">
        <v>3053.7</v>
      </c>
      <c r="L37" s="24">
        <v>3053.7</v>
      </c>
      <c r="M37" s="24">
        <v>45</v>
      </c>
      <c r="N37" s="24">
        <v>1</v>
      </c>
      <c r="O37" s="24" t="s">
        <v>67</v>
      </c>
    </row>
    <row r="38" spans="1:15" ht="30" customHeight="1">
      <c r="A38" s="10" t="s">
        <v>160</v>
      </c>
      <c r="B38" s="14" t="s">
        <v>131</v>
      </c>
      <c r="C38" s="14" t="s">
        <v>12</v>
      </c>
      <c r="D38" s="14" t="s">
        <v>132</v>
      </c>
      <c r="E38" s="25" t="s">
        <v>13</v>
      </c>
      <c r="F38" s="14" t="s">
        <v>14</v>
      </c>
      <c r="G38" s="26">
        <f>1498+1175</f>
        <v>2673</v>
      </c>
      <c r="H38" s="26">
        <f>3*2422</f>
        <v>7266</v>
      </c>
      <c r="I38" s="26">
        <v>0</v>
      </c>
      <c r="J38" s="26">
        <v>0</v>
      </c>
      <c r="K38" s="27">
        <f>SUM(G38:J38)</f>
        <v>9939</v>
      </c>
      <c r="L38" s="26">
        <f>K38/N38</f>
        <v>3313</v>
      </c>
      <c r="M38" s="25">
        <v>24</v>
      </c>
      <c r="N38" s="14">
        <v>3</v>
      </c>
      <c r="O38" s="14" t="s">
        <v>133</v>
      </c>
    </row>
    <row r="39" spans="1:15" ht="30" customHeight="1">
      <c r="A39" s="10" t="s">
        <v>160</v>
      </c>
      <c r="B39" s="14" t="s">
        <v>134</v>
      </c>
      <c r="C39" s="14" t="s">
        <v>12</v>
      </c>
      <c r="D39" s="14" t="s">
        <v>135</v>
      </c>
      <c r="E39" s="25" t="s">
        <v>13</v>
      </c>
      <c r="F39" s="14" t="s">
        <v>30</v>
      </c>
      <c r="G39" s="26">
        <v>0</v>
      </c>
      <c r="H39" s="26">
        <v>0</v>
      </c>
      <c r="I39" s="26">
        <v>892.5</v>
      </c>
      <c r="J39" s="26">
        <v>0</v>
      </c>
      <c r="K39" s="27">
        <f t="shared" ref="K39:K46" si="7">SUM(G39:J39)</f>
        <v>892.5</v>
      </c>
      <c r="L39" s="26">
        <f t="shared" ref="L39:L46" si="8">K39/N39</f>
        <v>297.5</v>
      </c>
      <c r="M39" s="25">
        <v>10</v>
      </c>
      <c r="N39" s="14">
        <v>3</v>
      </c>
      <c r="O39" s="14" t="s">
        <v>136</v>
      </c>
    </row>
    <row r="40" spans="1:15" ht="30" customHeight="1">
      <c r="A40" s="10" t="s">
        <v>160</v>
      </c>
      <c r="B40" s="14" t="s">
        <v>137</v>
      </c>
      <c r="C40" s="14" t="s">
        <v>12</v>
      </c>
      <c r="D40" s="25" t="s">
        <v>138</v>
      </c>
      <c r="E40" s="25" t="s">
        <v>13</v>
      </c>
      <c r="F40" s="14" t="s">
        <v>18</v>
      </c>
      <c r="G40" s="26">
        <v>408</v>
      </c>
      <c r="H40" s="26">
        <v>2422</v>
      </c>
      <c r="I40" s="26">
        <v>3258</v>
      </c>
      <c r="J40" s="26">
        <v>0</v>
      </c>
      <c r="K40" s="27">
        <f t="shared" si="7"/>
        <v>6088</v>
      </c>
      <c r="L40" s="26">
        <f t="shared" si="8"/>
        <v>6088</v>
      </c>
      <c r="M40" s="25">
        <v>20</v>
      </c>
      <c r="N40" s="14">
        <v>1</v>
      </c>
      <c r="O40" s="14" t="s">
        <v>139</v>
      </c>
    </row>
    <row r="41" spans="1:15" ht="30" customHeight="1">
      <c r="A41" s="10" t="s">
        <v>160</v>
      </c>
      <c r="B41" s="28" t="s">
        <v>140</v>
      </c>
      <c r="C41" s="14" t="s">
        <v>12</v>
      </c>
      <c r="D41" s="14" t="s">
        <v>141</v>
      </c>
      <c r="E41" s="14" t="s">
        <v>13</v>
      </c>
      <c r="F41" s="14" t="s">
        <v>14</v>
      </c>
      <c r="G41" s="26">
        <v>1089</v>
      </c>
      <c r="H41" s="26">
        <v>2076</v>
      </c>
      <c r="I41" s="26">
        <v>3590</v>
      </c>
      <c r="J41" s="26">
        <v>0</v>
      </c>
      <c r="K41" s="27">
        <f t="shared" si="7"/>
        <v>6755</v>
      </c>
      <c r="L41" s="26">
        <f t="shared" si="8"/>
        <v>6755</v>
      </c>
      <c r="M41" s="14">
        <v>14</v>
      </c>
      <c r="N41" s="14">
        <v>1</v>
      </c>
      <c r="O41" s="14" t="s">
        <v>142</v>
      </c>
    </row>
    <row r="42" spans="1:15" ht="30" customHeight="1">
      <c r="A42" s="10" t="s">
        <v>160</v>
      </c>
      <c r="B42" s="28" t="s">
        <v>143</v>
      </c>
      <c r="C42" s="14" t="s">
        <v>16</v>
      </c>
      <c r="D42" s="14" t="s">
        <v>92</v>
      </c>
      <c r="E42" s="28" t="s">
        <v>144</v>
      </c>
      <c r="F42" s="14" t="s">
        <v>63</v>
      </c>
      <c r="G42" s="26">
        <v>0</v>
      </c>
      <c r="H42" s="26">
        <v>0</v>
      </c>
      <c r="I42" s="26">
        <v>0</v>
      </c>
      <c r="J42" s="26">
        <v>0</v>
      </c>
      <c r="K42" s="27">
        <f t="shared" si="7"/>
        <v>0</v>
      </c>
      <c r="L42" s="26">
        <f t="shared" si="8"/>
        <v>0</v>
      </c>
      <c r="M42" s="14">
        <v>3</v>
      </c>
      <c r="N42" s="14">
        <v>111</v>
      </c>
      <c r="O42" s="14" t="s">
        <v>145</v>
      </c>
    </row>
    <row r="43" spans="1:15" ht="30" customHeight="1">
      <c r="A43" s="10" t="s">
        <v>160</v>
      </c>
      <c r="B43" s="28" t="s">
        <v>146</v>
      </c>
      <c r="C43" s="14" t="s">
        <v>16</v>
      </c>
      <c r="D43" s="14" t="s">
        <v>92</v>
      </c>
      <c r="E43" s="28" t="s">
        <v>147</v>
      </c>
      <c r="F43" s="14" t="s">
        <v>63</v>
      </c>
      <c r="G43" s="26">
        <v>0</v>
      </c>
      <c r="H43" s="26">
        <v>0</v>
      </c>
      <c r="I43" s="26">
        <v>0</v>
      </c>
      <c r="J43" s="26">
        <v>0</v>
      </c>
      <c r="K43" s="27">
        <f t="shared" si="7"/>
        <v>0</v>
      </c>
      <c r="L43" s="26">
        <f t="shared" si="8"/>
        <v>0</v>
      </c>
      <c r="M43" s="14">
        <v>3</v>
      </c>
      <c r="N43" s="14">
        <v>20</v>
      </c>
      <c r="O43" s="14" t="s">
        <v>148</v>
      </c>
    </row>
    <row r="44" spans="1:15" ht="30" customHeight="1">
      <c r="A44" s="10" t="s">
        <v>160</v>
      </c>
      <c r="B44" s="14" t="s">
        <v>149</v>
      </c>
      <c r="C44" s="14" t="s">
        <v>16</v>
      </c>
      <c r="D44" s="14" t="s">
        <v>92</v>
      </c>
      <c r="E44" s="14" t="s">
        <v>150</v>
      </c>
      <c r="F44" s="14" t="s">
        <v>63</v>
      </c>
      <c r="G44" s="26">
        <v>0</v>
      </c>
      <c r="H44" s="26">
        <v>0</v>
      </c>
      <c r="I44" s="26">
        <v>4680</v>
      </c>
      <c r="J44" s="26">
        <v>1615.95</v>
      </c>
      <c r="K44" s="27">
        <f t="shared" si="7"/>
        <v>6295.95</v>
      </c>
      <c r="L44" s="26">
        <f t="shared" si="8"/>
        <v>179.88428571428571</v>
      </c>
      <c r="M44" s="14">
        <v>24</v>
      </c>
      <c r="N44" s="14">
        <v>35</v>
      </c>
      <c r="O44" s="14" t="s">
        <v>151</v>
      </c>
    </row>
    <row r="45" spans="1:15" ht="30" customHeight="1">
      <c r="A45" s="10" t="s">
        <v>160</v>
      </c>
      <c r="B45" s="14" t="s">
        <v>152</v>
      </c>
      <c r="C45" s="14" t="s">
        <v>12</v>
      </c>
      <c r="D45" s="14" t="s">
        <v>153</v>
      </c>
      <c r="E45" s="14" t="s">
        <v>13</v>
      </c>
      <c r="F45" s="14" t="s">
        <v>154</v>
      </c>
      <c r="G45" s="26">
        <f>1024+952+1024</f>
        <v>3000</v>
      </c>
      <c r="H45" s="26">
        <f>3114+2422+2422</f>
        <v>7958</v>
      </c>
      <c r="I45" s="26">
        <v>0</v>
      </c>
      <c r="J45" s="26">
        <v>0</v>
      </c>
      <c r="K45" s="27">
        <f t="shared" si="7"/>
        <v>10958</v>
      </c>
      <c r="L45" s="26">
        <f t="shared" si="8"/>
        <v>3652.6666666666665</v>
      </c>
      <c r="M45" s="14">
        <v>15</v>
      </c>
      <c r="N45" s="14">
        <v>3</v>
      </c>
      <c r="O45" s="14" t="s">
        <v>155</v>
      </c>
    </row>
    <row r="46" spans="1:15" ht="30" customHeight="1">
      <c r="A46" s="10" t="s">
        <v>160</v>
      </c>
      <c r="B46" s="14" t="s">
        <v>156</v>
      </c>
      <c r="C46" s="14" t="s">
        <v>12</v>
      </c>
      <c r="D46" s="14" t="s">
        <v>157</v>
      </c>
      <c r="E46" s="14" t="s">
        <v>13</v>
      </c>
      <c r="F46" s="14" t="s">
        <v>158</v>
      </c>
      <c r="G46" s="26">
        <v>2810</v>
      </c>
      <c r="H46" s="26">
        <f>2*3114</f>
        <v>6228</v>
      </c>
      <c r="I46" s="26">
        <v>1800</v>
      </c>
      <c r="J46" s="26">
        <v>0</v>
      </c>
      <c r="K46" s="27">
        <f t="shared" si="7"/>
        <v>10838</v>
      </c>
      <c r="L46" s="26">
        <f t="shared" si="8"/>
        <v>5419</v>
      </c>
      <c r="M46" s="14">
        <v>16</v>
      </c>
      <c r="N46" s="14">
        <v>2</v>
      </c>
      <c r="O46" s="14" t="s">
        <v>159</v>
      </c>
    </row>
    <row r="47" spans="1:15" ht="46.5" customHeight="1">
      <c r="A47" s="33" t="s">
        <v>199</v>
      </c>
      <c r="B47" s="34" t="s">
        <v>20</v>
      </c>
      <c r="C47" s="35" t="s">
        <v>12</v>
      </c>
      <c r="D47" s="34" t="s">
        <v>92</v>
      </c>
      <c r="E47" s="34" t="s">
        <v>13</v>
      </c>
      <c r="F47" s="35" t="s">
        <v>62</v>
      </c>
      <c r="G47" s="36">
        <v>0</v>
      </c>
      <c r="H47" s="36">
        <v>0</v>
      </c>
      <c r="I47" s="36">
        <v>3053.7</v>
      </c>
      <c r="J47" s="36">
        <v>0</v>
      </c>
      <c r="K47" s="37">
        <v>3053.7</v>
      </c>
      <c r="L47" s="36">
        <v>3053.7</v>
      </c>
      <c r="M47" s="34">
        <v>45</v>
      </c>
      <c r="N47" s="35">
        <v>1</v>
      </c>
      <c r="O47" s="14" t="s">
        <v>67</v>
      </c>
    </row>
    <row r="48" spans="1:15" ht="46.5" customHeight="1">
      <c r="A48" s="33" t="s">
        <v>199</v>
      </c>
      <c r="B48" s="34" t="s">
        <v>161</v>
      </c>
      <c r="C48" s="35" t="s">
        <v>12</v>
      </c>
      <c r="D48" s="35" t="s">
        <v>162</v>
      </c>
      <c r="E48" s="34" t="s">
        <v>13</v>
      </c>
      <c r="F48" s="34" t="s">
        <v>163</v>
      </c>
      <c r="G48" s="36">
        <f>1422+507+301</f>
        <v>2230</v>
      </c>
      <c r="H48" s="36">
        <f>1730+1730+1730</f>
        <v>5190</v>
      </c>
      <c r="I48" s="36">
        <v>0</v>
      </c>
      <c r="J48" s="36">
        <v>0</v>
      </c>
      <c r="K48" s="37">
        <f>G48+H48+I48+J48</f>
        <v>7420</v>
      </c>
      <c r="L48" s="36">
        <f>K48/N48</f>
        <v>2473.3333333333335</v>
      </c>
      <c r="M48" s="34">
        <v>11</v>
      </c>
      <c r="N48" s="35">
        <v>3</v>
      </c>
      <c r="O48" s="14" t="s">
        <v>164</v>
      </c>
    </row>
    <row r="49" spans="1:15" ht="46.5" customHeight="1">
      <c r="A49" s="33" t="s">
        <v>199</v>
      </c>
      <c r="B49" s="34" t="s">
        <v>165</v>
      </c>
      <c r="C49" s="35" t="s">
        <v>12</v>
      </c>
      <c r="D49" s="35" t="s">
        <v>55</v>
      </c>
      <c r="E49" s="34" t="s">
        <v>13</v>
      </c>
      <c r="F49" s="34" t="s">
        <v>166</v>
      </c>
      <c r="G49" s="36">
        <f>4128</f>
        <v>4128</v>
      </c>
      <c r="H49" s="36">
        <f>2076+2076+2076</f>
        <v>6228</v>
      </c>
      <c r="I49" s="36">
        <v>0</v>
      </c>
      <c r="J49" s="36">
        <v>0</v>
      </c>
      <c r="K49" s="37">
        <f t="shared" ref="K49:K60" si="9">G49+H49+I49+J49</f>
        <v>10356</v>
      </c>
      <c r="L49" s="36">
        <f t="shared" ref="L49:L60" si="10">K49/N49</f>
        <v>3452</v>
      </c>
      <c r="M49" s="34">
        <v>17</v>
      </c>
      <c r="N49" s="35">
        <v>3</v>
      </c>
      <c r="O49" s="14" t="s">
        <v>167</v>
      </c>
    </row>
    <row r="50" spans="1:15" ht="46.5" customHeight="1">
      <c r="A50" s="33" t="s">
        <v>199</v>
      </c>
      <c r="B50" s="34" t="s">
        <v>168</v>
      </c>
      <c r="C50" s="35" t="s">
        <v>12</v>
      </c>
      <c r="D50" s="35" t="s">
        <v>169</v>
      </c>
      <c r="E50" s="34" t="s">
        <v>13</v>
      </c>
      <c r="F50" s="34" t="s">
        <v>14</v>
      </c>
      <c r="G50" s="36">
        <v>4282</v>
      </c>
      <c r="H50" s="36">
        <f>3460+3460</f>
        <v>6920</v>
      </c>
      <c r="I50" s="36">
        <v>1000</v>
      </c>
      <c r="J50" s="36">
        <v>0</v>
      </c>
      <c r="K50" s="37">
        <f t="shared" si="9"/>
        <v>12202</v>
      </c>
      <c r="L50" s="36">
        <f t="shared" si="10"/>
        <v>6101</v>
      </c>
      <c r="M50" s="34">
        <v>20</v>
      </c>
      <c r="N50" s="35">
        <v>2</v>
      </c>
      <c r="O50" s="14" t="s">
        <v>170</v>
      </c>
    </row>
    <row r="51" spans="1:15" ht="46.5" customHeight="1">
      <c r="A51" s="33" t="s">
        <v>199</v>
      </c>
      <c r="B51" s="34" t="s">
        <v>171</v>
      </c>
      <c r="C51" s="35" t="s">
        <v>12</v>
      </c>
      <c r="D51" s="35" t="s">
        <v>55</v>
      </c>
      <c r="E51" s="34" t="s">
        <v>13</v>
      </c>
      <c r="F51" s="34" t="s">
        <v>18</v>
      </c>
      <c r="G51" s="36">
        <v>1604</v>
      </c>
      <c r="H51" s="36">
        <v>1812</v>
      </c>
      <c r="I51" s="36">
        <v>0</v>
      </c>
      <c r="J51" s="36">
        <v>0</v>
      </c>
      <c r="K51" s="37">
        <f t="shared" si="9"/>
        <v>3416</v>
      </c>
      <c r="L51" s="36">
        <f t="shared" si="10"/>
        <v>3416</v>
      </c>
      <c r="M51" s="34">
        <v>8</v>
      </c>
      <c r="N51" s="35">
        <v>1</v>
      </c>
      <c r="O51" s="14" t="s">
        <v>172</v>
      </c>
    </row>
    <row r="52" spans="1:15" ht="46.5" customHeight="1">
      <c r="A52" s="33" t="s">
        <v>199</v>
      </c>
      <c r="B52" s="34" t="s">
        <v>173</v>
      </c>
      <c r="C52" s="35" t="s">
        <v>12</v>
      </c>
      <c r="D52" s="35" t="s">
        <v>174</v>
      </c>
      <c r="E52" s="34" t="s">
        <v>13</v>
      </c>
      <c r="F52" s="34" t="s">
        <v>30</v>
      </c>
      <c r="G52" s="36">
        <v>0</v>
      </c>
      <c r="H52" s="36">
        <v>0</v>
      </c>
      <c r="I52" s="36">
        <v>550</v>
      </c>
      <c r="J52" s="36">
        <v>0</v>
      </c>
      <c r="K52" s="37">
        <f t="shared" si="9"/>
        <v>550</v>
      </c>
      <c r="L52" s="36">
        <f t="shared" si="10"/>
        <v>50</v>
      </c>
      <c r="M52" s="34">
        <v>3</v>
      </c>
      <c r="N52" s="35">
        <v>11</v>
      </c>
      <c r="O52" s="14" t="s">
        <v>175</v>
      </c>
    </row>
    <row r="53" spans="1:15" ht="46.5" customHeight="1">
      <c r="A53" s="33" t="s">
        <v>199</v>
      </c>
      <c r="B53" s="34" t="s">
        <v>176</v>
      </c>
      <c r="C53" s="35" t="s">
        <v>12</v>
      </c>
      <c r="D53" s="35" t="s">
        <v>177</v>
      </c>
      <c r="E53" s="34" t="s">
        <v>13</v>
      </c>
      <c r="F53" s="34" t="s">
        <v>30</v>
      </c>
      <c r="G53" s="36">
        <v>0</v>
      </c>
      <c r="H53" s="36">
        <v>0</v>
      </c>
      <c r="I53" s="36">
        <f>3200+475</f>
        <v>3675</v>
      </c>
      <c r="J53" s="36">
        <v>0</v>
      </c>
      <c r="K53" s="37">
        <f t="shared" si="9"/>
        <v>3675</v>
      </c>
      <c r="L53" s="36">
        <f t="shared" si="10"/>
        <v>735</v>
      </c>
      <c r="M53" s="34">
        <v>20</v>
      </c>
      <c r="N53" s="35">
        <v>5</v>
      </c>
      <c r="O53" s="14" t="s">
        <v>178</v>
      </c>
    </row>
    <row r="54" spans="1:15" ht="46.5" customHeight="1">
      <c r="A54" s="33" t="s">
        <v>199</v>
      </c>
      <c r="B54" s="35" t="s">
        <v>179</v>
      </c>
      <c r="C54" s="35" t="s">
        <v>16</v>
      </c>
      <c r="D54" s="34" t="s">
        <v>92</v>
      </c>
      <c r="E54" s="35" t="s">
        <v>180</v>
      </c>
      <c r="F54" s="35" t="s">
        <v>63</v>
      </c>
      <c r="G54" s="36">
        <v>0</v>
      </c>
      <c r="H54" s="36">
        <v>0</v>
      </c>
      <c r="I54" s="36">
        <v>3000</v>
      </c>
      <c r="J54" s="36">
        <v>0</v>
      </c>
      <c r="K54" s="37">
        <f t="shared" si="9"/>
        <v>3000</v>
      </c>
      <c r="L54" s="36">
        <f t="shared" si="10"/>
        <v>23.622047244094489</v>
      </c>
      <c r="M54" s="34">
        <v>3</v>
      </c>
      <c r="N54" s="35">
        <v>127</v>
      </c>
      <c r="O54" s="14" t="s">
        <v>181</v>
      </c>
    </row>
    <row r="55" spans="1:15" ht="46.5" customHeight="1">
      <c r="A55" s="33" t="s">
        <v>199</v>
      </c>
      <c r="B55" s="35" t="s">
        <v>182</v>
      </c>
      <c r="C55" s="35" t="s">
        <v>12</v>
      </c>
      <c r="D55" s="35" t="s">
        <v>55</v>
      </c>
      <c r="E55" s="35" t="s">
        <v>13</v>
      </c>
      <c r="F55" s="35" t="s">
        <v>14</v>
      </c>
      <c r="G55" s="36">
        <v>2715</v>
      </c>
      <c r="H55" s="36">
        <v>1812.5</v>
      </c>
      <c r="I55" s="36">
        <v>0</v>
      </c>
      <c r="J55" s="36">
        <v>0</v>
      </c>
      <c r="K55" s="37">
        <f t="shared" si="9"/>
        <v>4527.5</v>
      </c>
      <c r="L55" s="36">
        <f t="shared" si="10"/>
        <v>4527.5</v>
      </c>
      <c r="M55" s="34">
        <v>8</v>
      </c>
      <c r="N55" s="35">
        <v>1</v>
      </c>
      <c r="O55" s="14" t="s">
        <v>183</v>
      </c>
    </row>
    <row r="56" spans="1:15" ht="46.5" customHeight="1">
      <c r="A56" s="33" t="s">
        <v>199</v>
      </c>
      <c r="B56" s="35" t="s">
        <v>184</v>
      </c>
      <c r="C56" s="35" t="s">
        <v>16</v>
      </c>
      <c r="D56" s="34" t="s">
        <v>92</v>
      </c>
      <c r="E56" s="34" t="s">
        <v>185</v>
      </c>
      <c r="F56" s="35" t="s">
        <v>63</v>
      </c>
      <c r="G56" s="36">
        <v>1649</v>
      </c>
      <c r="H56" s="36">
        <v>0</v>
      </c>
      <c r="I56" s="36">
        <v>0</v>
      </c>
      <c r="J56" s="36">
        <v>0</v>
      </c>
      <c r="K56" s="37">
        <f t="shared" si="9"/>
        <v>1649</v>
      </c>
      <c r="L56" s="36">
        <f t="shared" si="10"/>
        <v>74.954545454545453</v>
      </c>
      <c r="M56" s="34">
        <v>3</v>
      </c>
      <c r="N56" s="35">
        <v>22</v>
      </c>
      <c r="O56" s="14" t="s">
        <v>186</v>
      </c>
    </row>
    <row r="57" spans="1:15" ht="46.5" customHeight="1">
      <c r="A57" s="33" t="s">
        <v>199</v>
      </c>
      <c r="B57" s="35" t="s">
        <v>187</v>
      </c>
      <c r="C57" s="35" t="s">
        <v>16</v>
      </c>
      <c r="D57" s="34" t="s">
        <v>92</v>
      </c>
      <c r="E57" s="34" t="s">
        <v>185</v>
      </c>
      <c r="F57" s="35" t="s">
        <v>63</v>
      </c>
      <c r="G57" s="36">
        <v>0</v>
      </c>
      <c r="H57" s="36">
        <v>0</v>
      </c>
      <c r="I57" s="36">
        <v>0</v>
      </c>
      <c r="J57" s="36">
        <v>307.8</v>
      </c>
      <c r="K57" s="37">
        <f t="shared" si="9"/>
        <v>307.8</v>
      </c>
      <c r="L57" s="36">
        <f t="shared" si="10"/>
        <v>9.9290322580645167</v>
      </c>
      <c r="M57" s="34">
        <v>4</v>
      </c>
      <c r="N57" s="35">
        <v>31</v>
      </c>
      <c r="O57" s="14" t="s">
        <v>188</v>
      </c>
    </row>
    <row r="58" spans="1:15" ht="46.5" customHeight="1">
      <c r="A58" s="33" t="s">
        <v>199</v>
      </c>
      <c r="B58" s="35" t="s">
        <v>189</v>
      </c>
      <c r="C58" s="35" t="s">
        <v>12</v>
      </c>
      <c r="D58" s="35" t="s">
        <v>190</v>
      </c>
      <c r="E58" s="34" t="s">
        <v>13</v>
      </c>
      <c r="F58" s="35" t="s">
        <v>191</v>
      </c>
      <c r="G58" s="36">
        <f>3423+419</f>
        <v>3842</v>
      </c>
      <c r="H58" s="36">
        <f>8*2175</f>
        <v>17400</v>
      </c>
      <c r="I58" s="36">
        <v>0</v>
      </c>
      <c r="J58" s="36">
        <v>0</v>
      </c>
      <c r="K58" s="37">
        <f t="shared" si="9"/>
        <v>21242</v>
      </c>
      <c r="L58" s="36">
        <f t="shared" si="10"/>
        <v>2655.25</v>
      </c>
      <c r="M58" s="34">
        <v>15</v>
      </c>
      <c r="N58" s="35">
        <v>8</v>
      </c>
      <c r="O58" s="14" t="s">
        <v>192</v>
      </c>
    </row>
    <row r="59" spans="1:15" ht="46.5" customHeight="1">
      <c r="A59" s="33" t="s">
        <v>199</v>
      </c>
      <c r="B59" s="35" t="s">
        <v>193</v>
      </c>
      <c r="C59" s="35" t="s">
        <v>12</v>
      </c>
      <c r="D59" s="34" t="s">
        <v>92</v>
      </c>
      <c r="E59" s="35" t="s">
        <v>194</v>
      </c>
      <c r="F59" s="35" t="s">
        <v>63</v>
      </c>
      <c r="G59" s="36">
        <v>0</v>
      </c>
      <c r="H59" s="36">
        <v>0</v>
      </c>
      <c r="I59" s="36">
        <v>0</v>
      </c>
      <c r="J59" s="36">
        <v>307.8</v>
      </c>
      <c r="K59" s="37">
        <f t="shared" si="9"/>
        <v>307.8</v>
      </c>
      <c r="L59" s="36">
        <f t="shared" si="10"/>
        <v>18.105882352941176</v>
      </c>
      <c r="M59" s="34">
        <v>10</v>
      </c>
      <c r="N59" s="35">
        <v>17</v>
      </c>
      <c r="O59" s="14" t="s">
        <v>195</v>
      </c>
    </row>
    <row r="60" spans="1:15" ht="46.5" customHeight="1">
      <c r="A60" s="33" t="s">
        <v>199</v>
      </c>
      <c r="B60" s="35" t="s">
        <v>196</v>
      </c>
      <c r="C60" s="35" t="s">
        <v>16</v>
      </c>
      <c r="D60" s="35" t="s">
        <v>92</v>
      </c>
      <c r="E60" s="35" t="s">
        <v>197</v>
      </c>
      <c r="F60" s="35" t="s">
        <v>63</v>
      </c>
      <c r="G60" s="36">
        <v>0</v>
      </c>
      <c r="H60" s="36">
        <v>0</v>
      </c>
      <c r="I60" s="36">
        <v>12000</v>
      </c>
      <c r="J60" s="36">
        <v>692.55</v>
      </c>
      <c r="K60" s="37">
        <f t="shared" si="9"/>
        <v>12692.55</v>
      </c>
      <c r="L60" s="36">
        <f t="shared" si="10"/>
        <v>705.14166666666665</v>
      </c>
      <c r="M60" s="35">
        <v>21</v>
      </c>
      <c r="N60" s="35">
        <v>18</v>
      </c>
      <c r="O60" s="14" t="s">
        <v>198</v>
      </c>
    </row>
    <row r="61" spans="1:15" ht="48.75" customHeight="1">
      <c r="A61" s="39" t="s">
        <v>259</v>
      </c>
      <c r="B61" s="25" t="s">
        <v>20</v>
      </c>
      <c r="C61" s="14" t="s">
        <v>12</v>
      </c>
      <c r="D61" s="25" t="s">
        <v>92</v>
      </c>
      <c r="E61" s="25" t="s">
        <v>13</v>
      </c>
      <c r="F61" s="14" t="s">
        <v>62</v>
      </c>
      <c r="G61" s="26">
        <v>0</v>
      </c>
      <c r="H61" s="26">
        <v>0</v>
      </c>
      <c r="I61" s="26">
        <v>3053.7</v>
      </c>
      <c r="J61" s="26">
        <v>0</v>
      </c>
      <c r="K61" s="27">
        <v>3053.7</v>
      </c>
      <c r="L61" s="26">
        <v>3053.7</v>
      </c>
      <c r="M61" s="25">
        <v>45</v>
      </c>
      <c r="N61" s="14">
        <v>1</v>
      </c>
      <c r="O61" s="14" t="s">
        <v>67</v>
      </c>
    </row>
    <row r="62" spans="1:15" ht="48.75" customHeight="1">
      <c r="A62" s="33" t="s">
        <v>259</v>
      </c>
      <c r="B62" s="25" t="s">
        <v>201</v>
      </c>
      <c r="C62" s="14" t="s">
        <v>12</v>
      </c>
      <c r="D62" s="25" t="s">
        <v>92</v>
      </c>
      <c r="E62" s="25" t="s">
        <v>13</v>
      </c>
      <c r="F62" s="14" t="s">
        <v>202</v>
      </c>
      <c r="G62" s="26">
        <v>0</v>
      </c>
      <c r="H62" s="26">
        <v>0</v>
      </c>
      <c r="I62" s="26">
        <v>6509</v>
      </c>
      <c r="J62" s="26">
        <v>0</v>
      </c>
      <c r="K62" s="27">
        <f>SUM(G62:J62)</f>
        <v>6509</v>
      </c>
      <c r="L62" s="26">
        <f t="shared" ref="L62:L79" si="11">K62/N62</f>
        <v>2169.6666666666665</v>
      </c>
      <c r="M62" s="25">
        <v>45</v>
      </c>
      <c r="N62" s="14">
        <v>3</v>
      </c>
      <c r="O62" s="14" t="s">
        <v>203</v>
      </c>
    </row>
    <row r="63" spans="1:15" ht="48.75" customHeight="1">
      <c r="A63" s="33" t="s">
        <v>259</v>
      </c>
      <c r="B63" s="28" t="s">
        <v>204</v>
      </c>
      <c r="C63" s="14" t="s">
        <v>16</v>
      </c>
      <c r="D63" s="14" t="s">
        <v>92</v>
      </c>
      <c r="E63" s="14" t="s">
        <v>205</v>
      </c>
      <c r="F63" s="14" t="s">
        <v>63</v>
      </c>
      <c r="G63" s="26">
        <v>0</v>
      </c>
      <c r="H63" s="26">
        <v>0</v>
      </c>
      <c r="I63" s="26">
        <v>6600</v>
      </c>
      <c r="J63" s="26">
        <v>461.7</v>
      </c>
      <c r="K63" s="27">
        <f t="shared" ref="K63:K79" si="12">SUM(G63:J63)</f>
        <v>7061.7</v>
      </c>
      <c r="L63" s="26">
        <f t="shared" si="11"/>
        <v>470.78</v>
      </c>
      <c r="M63" s="14">
        <v>16</v>
      </c>
      <c r="N63" s="14">
        <v>15</v>
      </c>
      <c r="O63" s="14" t="s">
        <v>206</v>
      </c>
    </row>
    <row r="64" spans="1:15" ht="48.75" customHeight="1">
      <c r="A64" s="33" t="s">
        <v>259</v>
      </c>
      <c r="B64" s="28" t="s">
        <v>207</v>
      </c>
      <c r="C64" s="14" t="s">
        <v>16</v>
      </c>
      <c r="D64" s="14" t="s">
        <v>92</v>
      </c>
      <c r="E64" s="14" t="s">
        <v>208</v>
      </c>
      <c r="F64" s="14" t="s">
        <v>63</v>
      </c>
      <c r="G64" s="26">
        <v>0</v>
      </c>
      <c r="H64" s="26">
        <v>0</v>
      </c>
      <c r="I64" s="26">
        <v>0</v>
      </c>
      <c r="J64" s="26">
        <v>923.4</v>
      </c>
      <c r="K64" s="27">
        <f t="shared" si="12"/>
        <v>923.4</v>
      </c>
      <c r="L64" s="26">
        <f t="shared" si="11"/>
        <v>43.971428571428568</v>
      </c>
      <c r="M64" s="14">
        <v>18</v>
      </c>
      <c r="N64" s="14">
        <v>21</v>
      </c>
      <c r="O64" s="14" t="s">
        <v>209</v>
      </c>
    </row>
    <row r="65" spans="1:15" ht="48.75" customHeight="1">
      <c r="A65" s="33" t="s">
        <v>259</v>
      </c>
      <c r="B65" s="28" t="s">
        <v>210</v>
      </c>
      <c r="C65" s="14" t="s">
        <v>16</v>
      </c>
      <c r="D65" s="14" t="s">
        <v>92</v>
      </c>
      <c r="E65" s="14" t="s">
        <v>211</v>
      </c>
      <c r="F65" s="14" t="s">
        <v>63</v>
      </c>
      <c r="G65" s="26">
        <v>0</v>
      </c>
      <c r="H65" s="26">
        <v>0</v>
      </c>
      <c r="I65" s="26">
        <v>0</v>
      </c>
      <c r="J65" s="26">
        <v>184.68</v>
      </c>
      <c r="K65" s="27">
        <f t="shared" si="12"/>
        <v>184.68</v>
      </c>
      <c r="L65" s="26">
        <f t="shared" si="11"/>
        <v>15.39</v>
      </c>
      <c r="M65" s="14">
        <v>6</v>
      </c>
      <c r="N65" s="14">
        <v>12</v>
      </c>
      <c r="O65" s="14" t="s">
        <v>212</v>
      </c>
    </row>
    <row r="66" spans="1:15" ht="48.75" customHeight="1">
      <c r="A66" s="33" t="s">
        <v>259</v>
      </c>
      <c r="B66" s="28" t="s">
        <v>213</v>
      </c>
      <c r="C66" s="14" t="s">
        <v>12</v>
      </c>
      <c r="D66" s="14" t="s">
        <v>214</v>
      </c>
      <c r="E66" s="14" t="s">
        <v>13</v>
      </c>
      <c r="F66" s="14" t="s">
        <v>215</v>
      </c>
      <c r="G66" s="26">
        <v>1222</v>
      </c>
      <c r="H66" s="26">
        <f>2*2175</f>
        <v>4350</v>
      </c>
      <c r="I66" s="26">
        <v>0</v>
      </c>
      <c r="J66" s="26">
        <v>0</v>
      </c>
      <c r="K66" s="27">
        <f t="shared" si="12"/>
        <v>5572</v>
      </c>
      <c r="L66" s="26">
        <f t="shared" si="11"/>
        <v>2786</v>
      </c>
      <c r="M66" s="14">
        <v>14</v>
      </c>
      <c r="N66" s="14">
        <v>2</v>
      </c>
      <c r="O66" s="14" t="s">
        <v>216</v>
      </c>
    </row>
    <row r="67" spans="1:15" ht="48.75" customHeight="1">
      <c r="A67" s="33" t="s">
        <v>259</v>
      </c>
      <c r="B67" s="28" t="s">
        <v>217</v>
      </c>
      <c r="C67" s="14" t="s">
        <v>12</v>
      </c>
      <c r="D67" s="14" t="s">
        <v>218</v>
      </c>
      <c r="E67" s="14" t="s">
        <v>13</v>
      </c>
      <c r="F67" s="14" t="s">
        <v>219</v>
      </c>
      <c r="G67" s="26">
        <v>5746</v>
      </c>
      <c r="H67" s="26">
        <f>2*2900</f>
        <v>5800</v>
      </c>
      <c r="I67" s="26">
        <v>1900</v>
      </c>
      <c r="J67" s="26">
        <v>0</v>
      </c>
      <c r="K67" s="27">
        <f t="shared" si="12"/>
        <v>13446</v>
      </c>
      <c r="L67" s="26">
        <f t="shared" si="11"/>
        <v>6723</v>
      </c>
      <c r="M67" s="14">
        <v>24</v>
      </c>
      <c r="N67" s="14">
        <v>2</v>
      </c>
      <c r="O67" s="14" t="s">
        <v>220</v>
      </c>
    </row>
    <row r="68" spans="1:15" ht="48.75" customHeight="1">
      <c r="A68" s="33" t="s">
        <v>259</v>
      </c>
      <c r="B68" s="28" t="s">
        <v>221</v>
      </c>
      <c r="C68" s="14" t="s">
        <v>12</v>
      </c>
      <c r="D68" s="14" t="s">
        <v>222</v>
      </c>
      <c r="E68" s="14" t="s">
        <v>13</v>
      </c>
      <c r="F68" s="14" t="s">
        <v>223</v>
      </c>
      <c r="G68" s="26">
        <v>1652</v>
      </c>
      <c r="H68" s="26">
        <v>2175</v>
      </c>
      <c r="I68" s="26">
        <v>0</v>
      </c>
      <c r="J68" s="26">
        <v>0</v>
      </c>
      <c r="K68" s="27">
        <f t="shared" si="12"/>
        <v>3827</v>
      </c>
      <c r="L68" s="26">
        <f t="shared" si="11"/>
        <v>3827</v>
      </c>
      <c r="M68" s="14">
        <v>9</v>
      </c>
      <c r="N68" s="14">
        <v>1</v>
      </c>
      <c r="O68" s="14" t="s">
        <v>224</v>
      </c>
    </row>
    <row r="69" spans="1:15" ht="48.75" customHeight="1">
      <c r="A69" s="33" t="s">
        <v>259</v>
      </c>
      <c r="B69" s="28" t="s">
        <v>225</v>
      </c>
      <c r="C69" s="14" t="s">
        <v>16</v>
      </c>
      <c r="D69" s="14" t="s">
        <v>92</v>
      </c>
      <c r="E69" s="14" t="s">
        <v>226</v>
      </c>
      <c r="F69" s="14" t="s">
        <v>63</v>
      </c>
      <c r="G69" s="26">
        <v>0</v>
      </c>
      <c r="H69" s="26">
        <v>0</v>
      </c>
      <c r="I69" s="26">
        <v>7000</v>
      </c>
      <c r="J69" s="26">
        <f>307/2</f>
        <v>153.5</v>
      </c>
      <c r="K69" s="27">
        <f t="shared" si="12"/>
        <v>7153.5</v>
      </c>
      <c r="L69" s="26">
        <f t="shared" si="11"/>
        <v>2384.5</v>
      </c>
      <c r="M69" s="14">
        <v>8</v>
      </c>
      <c r="N69" s="14">
        <v>3</v>
      </c>
      <c r="O69" s="14" t="s">
        <v>227</v>
      </c>
    </row>
    <row r="70" spans="1:15" ht="48.75" customHeight="1">
      <c r="A70" s="33" t="s">
        <v>259</v>
      </c>
      <c r="B70" s="28" t="s">
        <v>228</v>
      </c>
      <c r="C70" s="14" t="s">
        <v>16</v>
      </c>
      <c r="D70" s="14" t="s">
        <v>92</v>
      </c>
      <c r="E70" s="14" t="s">
        <v>226</v>
      </c>
      <c r="F70" s="14" t="s">
        <v>63</v>
      </c>
      <c r="G70" s="26">
        <v>0</v>
      </c>
      <c r="H70" s="26">
        <v>0</v>
      </c>
      <c r="I70" s="26">
        <v>7000</v>
      </c>
      <c r="J70" s="26">
        <v>153.5</v>
      </c>
      <c r="K70" s="27">
        <f t="shared" si="12"/>
        <v>7153.5</v>
      </c>
      <c r="L70" s="26">
        <f t="shared" si="11"/>
        <v>1788.375</v>
      </c>
      <c r="M70" s="14">
        <v>8</v>
      </c>
      <c r="N70" s="14">
        <v>4</v>
      </c>
      <c r="O70" s="14" t="s">
        <v>229</v>
      </c>
    </row>
    <row r="71" spans="1:15" ht="48.75" customHeight="1">
      <c r="A71" s="33" t="s">
        <v>259</v>
      </c>
      <c r="B71" s="28" t="s">
        <v>230</v>
      </c>
      <c r="C71" s="14" t="s">
        <v>16</v>
      </c>
      <c r="D71" s="14" t="s">
        <v>92</v>
      </c>
      <c r="E71" s="14" t="s">
        <v>231</v>
      </c>
      <c r="F71" s="14" t="s">
        <v>63</v>
      </c>
      <c r="G71" s="26">
        <v>2065</v>
      </c>
      <c r="H71" s="26">
        <v>1032</v>
      </c>
      <c r="I71" s="26">
        <v>0</v>
      </c>
      <c r="J71" s="26">
        <v>277.02</v>
      </c>
      <c r="K71" s="27">
        <f t="shared" si="12"/>
        <v>3374.02</v>
      </c>
      <c r="L71" s="26">
        <f t="shared" si="11"/>
        <v>168.70099999999999</v>
      </c>
      <c r="M71" s="14">
        <v>3</v>
      </c>
      <c r="N71" s="14">
        <v>20</v>
      </c>
      <c r="O71" s="14" t="s">
        <v>232</v>
      </c>
    </row>
    <row r="72" spans="1:15" ht="48.75" customHeight="1">
      <c r="A72" s="33" t="s">
        <v>259</v>
      </c>
      <c r="B72" s="28" t="s">
        <v>233</v>
      </c>
      <c r="C72" s="14" t="s">
        <v>16</v>
      </c>
      <c r="D72" s="14" t="s">
        <v>92</v>
      </c>
      <c r="E72" s="14" t="s">
        <v>234</v>
      </c>
      <c r="F72" s="14" t="s">
        <v>63</v>
      </c>
      <c r="G72" s="26">
        <v>0</v>
      </c>
      <c r="H72" s="26">
        <v>0</v>
      </c>
      <c r="I72" s="26">
        <v>11500</v>
      </c>
      <c r="J72" s="26">
        <v>338.5</v>
      </c>
      <c r="K72" s="27">
        <f t="shared" si="12"/>
        <v>11838.5</v>
      </c>
      <c r="L72" s="26">
        <f t="shared" si="11"/>
        <v>1183.8499999999999</v>
      </c>
      <c r="M72" s="14">
        <v>14</v>
      </c>
      <c r="N72" s="14">
        <v>10</v>
      </c>
      <c r="O72" s="14" t="s">
        <v>235</v>
      </c>
    </row>
    <row r="73" spans="1:15" ht="48.75" customHeight="1">
      <c r="A73" s="33" t="s">
        <v>259</v>
      </c>
      <c r="B73" s="28" t="s">
        <v>236</v>
      </c>
      <c r="C73" s="14" t="s">
        <v>12</v>
      </c>
      <c r="D73" s="14" t="s">
        <v>237</v>
      </c>
      <c r="E73" s="14" t="s">
        <v>13</v>
      </c>
      <c r="F73" s="14" t="s">
        <v>238</v>
      </c>
      <c r="G73" s="26">
        <v>2398</v>
      </c>
      <c r="H73" s="26">
        <f>2*2537.5</f>
        <v>5075</v>
      </c>
      <c r="I73" s="26">
        <v>0</v>
      </c>
      <c r="J73" s="26">
        <v>0</v>
      </c>
      <c r="K73" s="27">
        <f t="shared" si="12"/>
        <v>7473</v>
      </c>
      <c r="L73" s="26">
        <f t="shared" si="11"/>
        <v>3736.5</v>
      </c>
      <c r="M73" s="14">
        <v>12</v>
      </c>
      <c r="N73" s="14">
        <v>2</v>
      </c>
      <c r="O73" s="14" t="s">
        <v>239</v>
      </c>
    </row>
    <row r="74" spans="1:15" ht="48.75" customHeight="1">
      <c r="A74" s="33" t="s">
        <v>259</v>
      </c>
      <c r="B74" s="28" t="s">
        <v>240</v>
      </c>
      <c r="C74" s="14" t="s">
        <v>12</v>
      </c>
      <c r="D74" s="14" t="s">
        <v>241</v>
      </c>
      <c r="E74" s="14" t="s">
        <v>13</v>
      </c>
      <c r="F74" s="14" t="s">
        <v>18</v>
      </c>
      <c r="G74" s="26">
        <v>968</v>
      </c>
      <c r="H74" s="26">
        <f>2*2537.5</f>
        <v>5075</v>
      </c>
      <c r="I74" s="26">
        <v>0</v>
      </c>
      <c r="J74" s="26">
        <v>0</v>
      </c>
      <c r="K74" s="27">
        <f t="shared" si="12"/>
        <v>6043</v>
      </c>
      <c r="L74" s="26">
        <f t="shared" si="11"/>
        <v>3021.5</v>
      </c>
      <c r="M74" s="14">
        <v>18</v>
      </c>
      <c r="N74" s="14">
        <v>2</v>
      </c>
      <c r="O74" s="14" t="s">
        <v>242</v>
      </c>
    </row>
    <row r="75" spans="1:15" ht="48.75" customHeight="1">
      <c r="A75" s="33" t="s">
        <v>259</v>
      </c>
      <c r="B75" s="28" t="s">
        <v>243</v>
      </c>
      <c r="C75" s="14" t="s">
        <v>16</v>
      </c>
      <c r="D75" s="14" t="s">
        <v>92</v>
      </c>
      <c r="E75" s="14" t="s">
        <v>244</v>
      </c>
      <c r="F75" s="14" t="s">
        <v>63</v>
      </c>
      <c r="G75" s="26">
        <v>876</v>
      </c>
      <c r="H75" s="26">
        <v>3262.5</v>
      </c>
      <c r="I75" s="26">
        <v>1920</v>
      </c>
      <c r="J75" s="26">
        <v>1385</v>
      </c>
      <c r="K75" s="27">
        <f t="shared" si="12"/>
        <v>7443.5</v>
      </c>
      <c r="L75" s="26">
        <f t="shared" si="11"/>
        <v>206.76388888888889</v>
      </c>
      <c r="M75" s="14">
        <v>21</v>
      </c>
      <c r="N75" s="14">
        <v>36</v>
      </c>
      <c r="O75" s="14" t="s">
        <v>245</v>
      </c>
    </row>
    <row r="76" spans="1:15" ht="48.75" customHeight="1">
      <c r="A76" s="33" t="s">
        <v>259</v>
      </c>
      <c r="B76" s="28" t="s">
        <v>246</v>
      </c>
      <c r="C76" s="14" t="s">
        <v>12</v>
      </c>
      <c r="D76" s="14" t="s">
        <v>247</v>
      </c>
      <c r="E76" s="14" t="s">
        <v>13</v>
      </c>
      <c r="F76" s="14" t="s">
        <v>30</v>
      </c>
      <c r="G76" s="26">
        <v>0</v>
      </c>
      <c r="H76" s="26">
        <v>0</v>
      </c>
      <c r="I76" s="26">
        <v>160</v>
      </c>
      <c r="J76" s="26">
        <v>0</v>
      </c>
      <c r="K76" s="27">
        <v>200</v>
      </c>
      <c r="L76" s="26">
        <f t="shared" si="11"/>
        <v>50</v>
      </c>
      <c r="M76" s="14">
        <v>14</v>
      </c>
      <c r="N76" s="14">
        <v>4</v>
      </c>
      <c r="O76" s="14" t="s">
        <v>248</v>
      </c>
    </row>
    <row r="77" spans="1:15" ht="48.75" customHeight="1">
      <c r="A77" s="33" t="s">
        <v>259</v>
      </c>
      <c r="B77" s="28" t="s">
        <v>249</v>
      </c>
      <c r="C77" s="14" t="s">
        <v>12</v>
      </c>
      <c r="D77" s="14" t="s">
        <v>250</v>
      </c>
      <c r="E77" s="14" t="s">
        <v>13</v>
      </c>
      <c r="F77" s="14" t="s">
        <v>14</v>
      </c>
      <c r="G77" s="26">
        <f>3496+2329</f>
        <v>5825</v>
      </c>
      <c r="H77" s="26">
        <f>(4*2175)+2537.5</f>
        <v>11237.5</v>
      </c>
      <c r="I77" s="26">
        <v>0</v>
      </c>
      <c r="J77" s="26">
        <v>0</v>
      </c>
      <c r="K77" s="27">
        <f t="shared" si="12"/>
        <v>17062.5</v>
      </c>
      <c r="L77" s="26">
        <f t="shared" si="11"/>
        <v>3412.5</v>
      </c>
      <c r="M77" s="14">
        <v>16</v>
      </c>
      <c r="N77" s="14">
        <v>5</v>
      </c>
      <c r="O77" s="14" t="s">
        <v>251</v>
      </c>
    </row>
    <row r="78" spans="1:15" ht="48.75" customHeight="1">
      <c r="A78" s="33" t="s">
        <v>259</v>
      </c>
      <c r="B78" s="28" t="s">
        <v>252</v>
      </c>
      <c r="C78" s="14" t="s">
        <v>12</v>
      </c>
      <c r="D78" s="14" t="s">
        <v>253</v>
      </c>
      <c r="E78" s="14" t="s">
        <v>13</v>
      </c>
      <c r="F78" s="14" t="s">
        <v>254</v>
      </c>
      <c r="G78" s="26">
        <v>2412</v>
      </c>
      <c r="H78" s="26">
        <v>3625</v>
      </c>
      <c r="I78" s="26">
        <v>0</v>
      </c>
      <c r="J78" s="26">
        <v>0</v>
      </c>
      <c r="K78" s="27">
        <f t="shared" si="12"/>
        <v>6037</v>
      </c>
      <c r="L78" s="27">
        <f t="shared" si="11"/>
        <v>6037</v>
      </c>
      <c r="M78" s="14">
        <v>30</v>
      </c>
      <c r="N78" s="14">
        <v>1</v>
      </c>
      <c r="O78" s="14" t="s">
        <v>255</v>
      </c>
    </row>
    <row r="79" spans="1:15" ht="48.75" customHeight="1">
      <c r="A79" s="33" t="s">
        <v>259</v>
      </c>
      <c r="B79" s="28" t="s">
        <v>256</v>
      </c>
      <c r="C79" s="14" t="s">
        <v>12</v>
      </c>
      <c r="D79" s="14" t="s">
        <v>257</v>
      </c>
      <c r="E79" s="14" t="s">
        <v>13</v>
      </c>
      <c r="F79" s="14" t="s">
        <v>30</v>
      </c>
      <c r="G79" s="26">
        <v>0</v>
      </c>
      <c r="H79" s="26">
        <v>0</v>
      </c>
      <c r="I79" s="26">
        <v>847</v>
      </c>
      <c r="J79" s="26">
        <v>0</v>
      </c>
      <c r="K79" s="27">
        <f t="shared" si="12"/>
        <v>847</v>
      </c>
      <c r="L79" s="27">
        <f t="shared" si="11"/>
        <v>847</v>
      </c>
      <c r="M79" s="14">
        <v>14</v>
      </c>
      <c r="N79" s="14">
        <v>1</v>
      </c>
      <c r="O79" s="14" t="s">
        <v>258</v>
      </c>
    </row>
    <row r="80" spans="1:15" ht="36">
      <c r="A80" s="24" t="s">
        <v>285</v>
      </c>
      <c r="B80" s="25" t="s">
        <v>20</v>
      </c>
      <c r="C80" s="14" t="s">
        <v>12</v>
      </c>
      <c r="D80" s="25" t="s">
        <v>92</v>
      </c>
      <c r="E80" s="25" t="s">
        <v>13</v>
      </c>
      <c r="F80" s="14" t="s">
        <v>62</v>
      </c>
      <c r="G80" s="26">
        <v>0</v>
      </c>
      <c r="H80" s="26">
        <v>0</v>
      </c>
      <c r="I80" s="26">
        <v>3053.7</v>
      </c>
      <c r="J80" s="26">
        <v>0</v>
      </c>
      <c r="K80" s="27">
        <v>3053.7</v>
      </c>
      <c r="L80" s="26">
        <v>3053.7</v>
      </c>
      <c r="M80" s="25">
        <v>45</v>
      </c>
      <c r="N80" s="14">
        <v>1</v>
      </c>
      <c r="O80" s="14" t="s">
        <v>67</v>
      </c>
    </row>
    <row r="81" spans="1:15" ht="120">
      <c r="A81" s="24" t="s">
        <v>259</v>
      </c>
      <c r="B81" s="25" t="s">
        <v>201</v>
      </c>
      <c r="C81" s="14" t="s">
        <v>12</v>
      </c>
      <c r="D81" s="25" t="s">
        <v>92</v>
      </c>
      <c r="E81" s="25" t="s">
        <v>13</v>
      </c>
      <c r="F81" s="14" t="s">
        <v>202</v>
      </c>
      <c r="G81" s="26">
        <v>0</v>
      </c>
      <c r="H81" s="26">
        <v>0</v>
      </c>
      <c r="I81" s="26">
        <v>6509</v>
      </c>
      <c r="J81" s="26">
        <v>0</v>
      </c>
      <c r="K81" s="27">
        <f>SUM(G81:J81)</f>
        <v>6509</v>
      </c>
      <c r="L81" s="26">
        <f t="shared" ref="L81" si="13">K81/N81</f>
        <v>2169.6666666666665</v>
      </c>
      <c r="M81" s="25">
        <v>45</v>
      </c>
      <c r="N81" s="14">
        <v>3</v>
      </c>
      <c r="O81" s="14" t="s">
        <v>203</v>
      </c>
    </row>
    <row r="82" spans="1:15" ht="96" customHeight="1">
      <c r="A82" s="43" t="s">
        <v>286</v>
      </c>
      <c r="B82" s="44" t="s">
        <v>260</v>
      </c>
      <c r="C82" s="44" t="s">
        <v>16</v>
      </c>
      <c r="D82" s="14" t="s">
        <v>21</v>
      </c>
      <c r="E82" s="45" t="s">
        <v>261</v>
      </c>
      <c r="F82" s="45" t="s">
        <v>63</v>
      </c>
      <c r="G82" s="46">
        <v>0</v>
      </c>
      <c r="H82" s="46">
        <v>0</v>
      </c>
      <c r="I82" s="47">
        <v>19473.68</v>
      </c>
      <c r="J82" s="26">
        <v>1231.2</v>
      </c>
      <c r="K82" s="48">
        <v>20704.88</v>
      </c>
      <c r="L82" s="46">
        <f>K82/N82</f>
        <v>405.97803921568629</v>
      </c>
      <c r="M82" s="45">
        <v>16</v>
      </c>
      <c r="N82" s="44">
        <v>51</v>
      </c>
      <c r="O82" s="44" t="s">
        <v>262</v>
      </c>
    </row>
    <row r="83" spans="1:15" ht="96" customHeight="1">
      <c r="A83" s="43" t="s">
        <v>286</v>
      </c>
      <c r="B83" s="44" t="s">
        <v>263</v>
      </c>
      <c r="C83" s="44" t="s">
        <v>16</v>
      </c>
      <c r="D83" s="25" t="s">
        <v>21</v>
      </c>
      <c r="E83" s="25" t="s">
        <v>261</v>
      </c>
      <c r="F83" s="44" t="s">
        <v>63</v>
      </c>
      <c r="G83" s="46">
        <v>0</v>
      </c>
      <c r="H83" s="46">
        <v>0</v>
      </c>
      <c r="I83" s="47">
        <v>5263.16</v>
      </c>
      <c r="J83" s="49">
        <v>1539</v>
      </c>
      <c r="K83" s="50">
        <v>6802.16</v>
      </c>
      <c r="L83" s="46">
        <f t="shared" ref="L83:L86" si="14">K83/N83</f>
        <v>44.751052631578943</v>
      </c>
      <c r="M83" s="44">
        <v>4</v>
      </c>
      <c r="N83" s="44">
        <v>152</v>
      </c>
      <c r="O83" s="51" t="s">
        <v>264</v>
      </c>
    </row>
    <row r="84" spans="1:15" ht="96" customHeight="1">
      <c r="A84" s="43" t="s">
        <v>286</v>
      </c>
      <c r="B84" s="44" t="s">
        <v>265</v>
      </c>
      <c r="C84" s="44" t="s">
        <v>12</v>
      </c>
      <c r="D84" s="14" t="s">
        <v>266</v>
      </c>
      <c r="E84" s="25" t="s">
        <v>13</v>
      </c>
      <c r="F84" s="44" t="s">
        <v>14</v>
      </c>
      <c r="G84" s="46">
        <v>3666</v>
      </c>
      <c r="H84" s="52">
        <v>2900</v>
      </c>
      <c r="I84" s="53">
        <v>0</v>
      </c>
      <c r="J84" s="53">
        <v>0</v>
      </c>
      <c r="K84" s="48">
        <v>6566</v>
      </c>
      <c r="L84" s="46">
        <v>3283</v>
      </c>
      <c r="M84" s="44">
        <v>8</v>
      </c>
      <c r="N84" s="44">
        <v>2</v>
      </c>
      <c r="O84" s="51" t="s">
        <v>267</v>
      </c>
    </row>
    <row r="85" spans="1:15" ht="96" customHeight="1">
      <c r="A85" s="43" t="s">
        <v>286</v>
      </c>
      <c r="B85" s="14" t="s">
        <v>268</v>
      </c>
      <c r="C85" s="14" t="s">
        <v>12</v>
      </c>
      <c r="D85" s="14" t="s">
        <v>269</v>
      </c>
      <c r="E85" s="5" t="s">
        <v>13</v>
      </c>
      <c r="F85" s="25" t="s">
        <v>109</v>
      </c>
      <c r="G85" s="26">
        <v>0</v>
      </c>
      <c r="H85" s="26">
        <v>7250</v>
      </c>
      <c r="I85" s="26">
        <v>0</v>
      </c>
      <c r="J85" s="26">
        <v>0</v>
      </c>
      <c r="K85" s="54">
        <f>G85+H85+I85+J85</f>
        <v>7250</v>
      </c>
      <c r="L85" s="55">
        <f t="shared" si="14"/>
        <v>1812.5</v>
      </c>
      <c r="M85" s="14">
        <v>12</v>
      </c>
      <c r="N85" s="14">
        <v>4</v>
      </c>
      <c r="O85" s="14" t="s">
        <v>270</v>
      </c>
    </row>
    <row r="86" spans="1:15" ht="96" customHeight="1">
      <c r="A86" s="43" t="s">
        <v>286</v>
      </c>
      <c r="B86" s="14" t="s">
        <v>271</v>
      </c>
      <c r="C86" s="14" t="s">
        <v>12</v>
      </c>
      <c r="D86" s="25" t="s">
        <v>272</v>
      </c>
      <c r="E86" s="25" t="s">
        <v>13</v>
      </c>
      <c r="F86" s="14" t="s">
        <v>166</v>
      </c>
      <c r="G86" s="26">
        <v>1143</v>
      </c>
      <c r="H86" s="26">
        <v>2175</v>
      </c>
      <c r="I86" s="26">
        <v>290</v>
      </c>
      <c r="J86" s="26">
        <v>0</v>
      </c>
      <c r="K86" s="27">
        <f>SUM(G86:J86)</f>
        <v>3608</v>
      </c>
      <c r="L86" s="46">
        <f t="shared" si="14"/>
        <v>3608</v>
      </c>
      <c r="M86" s="25">
        <v>14</v>
      </c>
      <c r="N86" s="14">
        <v>1</v>
      </c>
      <c r="O86" s="14" t="s">
        <v>273</v>
      </c>
    </row>
    <row r="87" spans="1:15" ht="96" customHeight="1">
      <c r="A87" s="43" t="s">
        <v>286</v>
      </c>
      <c r="B87" s="28" t="s">
        <v>274</v>
      </c>
      <c r="C87" s="14" t="s">
        <v>12</v>
      </c>
      <c r="D87" s="14" t="s">
        <v>275</v>
      </c>
      <c r="E87" s="14" t="s">
        <v>13</v>
      </c>
      <c r="F87" s="14" t="s">
        <v>32</v>
      </c>
      <c r="G87" s="26">
        <v>3099</v>
      </c>
      <c r="H87" s="26">
        <f>3*2900</f>
        <v>8700</v>
      </c>
      <c r="I87" s="26">
        <v>2400</v>
      </c>
      <c r="J87" s="26">
        <v>0</v>
      </c>
      <c r="K87" s="27">
        <f>G87+H87+I87+J87</f>
        <v>14199</v>
      </c>
      <c r="L87" s="26">
        <f>K87/N87</f>
        <v>4733</v>
      </c>
      <c r="M87" s="14">
        <v>18</v>
      </c>
      <c r="N87" s="14">
        <v>3</v>
      </c>
      <c r="O87" s="14" t="s">
        <v>276</v>
      </c>
    </row>
    <row r="88" spans="1:15" ht="96" customHeight="1">
      <c r="A88" s="43" t="s">
        <v>286</v>
      </c>
      <c r="B88" s="28" t="s">
        <v>277</v>
      </c>
      <c r="C88" s="14" t="s">
        <v>16</v>
      </c>
      <c r="D88" s="14" t="s">
        <v>21</v>
      </c>
      <c r="E88" s="14" t="s">
        <v>278</v>
      </c>
      <c r="F88" s="14" t="s">
        <v>63</v>
      </c>
      <c r="G88" s="26">
        <v>0</v>
      </c>
      <c r="H88" s="26">
        <v>0</v>
      </c>
      <c r="I88" s="26">
        <v>43500</v>
      </c>
      <c r="J88" s="26">
        <v>1923.75</v>
      </c>
      <c r="K88" s="27">
        <v>45423.75</v>
      </c>
      <c r="L88" s="26">
        <v>1747.07</v>
      </c>
      <c r="M88" s="14">
        <v>40</v>
      </c>
      <c r="N88" s="14">
        <v>26</v>
      </c>
      <c r="O88" s="14" t="s">
        <v>279</v>
      </c>
    </row>
    <row r="89" spans="1:15" ht="72" customHeight="1">
      <c r="A89" s="43" t="s">
        <v>286</v>
      </c>
      <c r="B89" s="28" t="s">
        <v>280</v>
      </c>
      <c r="C89" s="14" t="s">
        <v>12</v>
      </c>
      <c r="D89" s="14" t="s">
        <v>281</v>
      </c>
      <c r="E89" s="14" t="s">
        <v>13</v>
      </c>
      <c r="F89" s="14" t="s">
        <v>282</v>
      </c>
      <c r="G89" s="26">
        <v>7464</v>
      </c>
      <c r="H89" s="26">
        <v>10150</v>
      </c>
      <c r="I89" s="26">
        <v>0</v>
      </c>
      <c r="J89" s="26">
        <v>0</v>
      </c>
      <c r="K89" s="27">
        <v>17614</v>
      </c>
      <c r="L89" s="26" t="s">
        <v>283</v>
      </c>
      <c r="M89" s="14">
        <v>16</v>
      </c>
      <c r="N89" s="14">
        <v>4</v>
      </c>
      <c r="O89" s="14" t="s">
        <v>284</v>
      </c>
    </row>
    <row r="90" spans="1:15" ht="87" customHeight="1">
      <c r="A90" s="24" t="s">
        <v>287</v>
      </c>
      <c r="B90" s="25" t="s">
        <v>20</v>
      </c>
      <c r="C90" s="14" t="s">
        <v>12</v>
      </c>
      <c r="D90" s="25" t="s">
        <v>92</v>
      </c>
      <c r="E90" s="25" t="s">
        <v>13</v>
      </c>
      <c r="F90" s="14" t="s">
        <v>288</v>
      </c>
      <c r="G90" s="26">
        <v>0</v>
      </c>
      <c r="H90" s="26">
        <v>0</v>
      </c>
      <c r="I90" s="26">
        <v>3053.7</v>
      </c>
      <c r="J90" s="26">
        <v>0</v>
      </c>
      <c r="K90" s="27">
        <f>G90+H90+I90+J90</f>
        <v>3053.7</v>
      </c>
      <c r="L90" s="26">
        <f>K90/N90</f>
        <v>3053.7</v>
      </c>
      <c r="M90" s="25">
        <v>45</v>
      </c>
      <c r="N90" s="14">
        <v>1</v>
      </c>
      <c r="O90" s="14" t="s">
        <v>67</v>
      </c>
    </row>
    <row r="91" spans="1:15" ht="87" customHeight="1">
      <c r="A91" s="24" t="s">
        <v>287</v>
      </c>
      <c r="B91" s="25" t="s">
        <v>201</v>
      </c>
      <c r="C91" s="14" t="s">
        <v>12</v>
      </c>
      <c r="D91" s="25" t="s">
        <v>92</v>
      </c>
      <c r="E91" s="25" t="s">
        <v>13</v>
      </c>
      <c r="F91" s="14" t="s">
        <v>289</v>
      </c>
      <c r="G91" s="26">
        <v>0</v>
      </c>
      <c r="H91" s="26">
        <v>0</v>
      </c>
      <c r="I91" s="26">
        <v>6509</v>
      </c>
      <c r="J91" s="26">
        <v>0</v>
      </c>
      <c r="K91" s="27">
        <f t="shared" ref="K91:K104" si="15">G91+H91+I91+J91</f>
        <v>6509</v>
      </c>
      <c r="L91" s="26">
        <f>K91/N91</f>
        <v>2169.6666666666665</v>
      </c>
      <c r="M91" s="25">
        <v>45</v>
      </c>
      <c r="N91" s="14">
        <v>3</v>
      </c>
      <c r="O91" s="14" t="s">
        <v>203</v>
      </c>
    </row>
    <row r="92" spans="1:15" ht="87" customHeight="1">
      <c r="A92" s="24" t="s">
        <v>287</v>
      </c>
      <c r="B92" s="25" t="s">
        <v>290</v>
      </c>
      <c r="C92" s="14" t="s">
        <v>12</v>
      </c>
      <c r="D92" s="14" t="s">
        <v>291</v>
      </c>
      <c r="E92" s="25" t="s">
        <v>13</v>
      </c>
      <c r="F92" s="14" t="s">
        <v>292</v>
      </c>
      <c r="G92" s="26">
        <v>0</v>
      </c>
      <c r="H92" s="26">
        <v>0</v>
      </c>
      <c r="I92" s="26">
        <v>2100</v>
      </c>
      <c r="J92" s="26">
        <v>0</v>
      </c>
      <c r="K92" s="27">
        <f t="shared" si="15"/>
        <v>2100</v>
      </c>
      <c r="L92" s="26">
        <f t="shared" ref="L92:L104" si="16">K92/N92</f>
        <v>350</v>
      </c>
      <c r="M92" s="25">
        <v>9</v>
      </c>
      <c r="N92" s="14">
        <v>6</v>
      </c>
      <c r="O92" s="14" t="s">
        <v>293</v>
      </c>
    </row>
    <row r="93" spans="1:15" ht="87" customHeight="1">
      <c r="A93" s="24" t="s">
        <v>287</v>
      </c>
      <c r="B93" s="25" t="s">
        <v>294</v>
      </c>
      <c r="C93" s="14" t="s">
        <v>16</v>
      </c>
      <c r="D93" s="14" t="s">
        <v>92</v>
      </c>
      <c r="E93" s="14" t="s">
        <v>295</v>
      </c>
      <c r="F93" s="14" t="s">
        <v>63</v>
      </c>
      <c r="G93" s="26">
        <v>0</v>
      </c>
      <c r="H93" s="26">
        <v>1512.88</v>
      </c>
      <c r="I93" s="26">
        <v>0</v>
      </c>
      <c r="J93" s="26">
        <v>769.5</v>
      </c>
      <c r="K93" s="27">
        <f t="shared" si="15"/>
        <v>2282.38</v>
      </c>
      <c r="L93" s="26">
        <f t="shared" si="16"/>
        <v>36.228253968253973</v>
      </c>
      <c r="M93" s="25">
        <v>8</v>
      </c>
      <c r="N93" s="14">
        <v>63</v>
      </c>
      <c r="O93" s="14" t="s">
        <v>296</v>
      </c>
    </row>
    <row r="94" spans="1:15" ht="87" customHeight="1">
      <c r="A94" s="24" t="s">
        <v>287</v>
      </c>
      <c r="B94" s="14" t="s">
        <v>297</v>
      </c>
      <c r="C94" s="14" t="s">
        <v>12</v>
      </c>
      <c r="D94" s="14" t="s">
        <v>298</v>
      </c>
      <c r="E94" s="25" t="s">
        <v>13</v>
      </c>
      <c r="F94" s="14" t="s">
        <v>223</v>
      </c>
      <c r="G94" s="26">
        <v>0</v>
      </c>
      <c r="H94" s="26">
        <v>3806</v>
      </c>
      <c r="I94" s="26">
        <v>580</v>
      </c>
      <c r="J94" s="26">
        <v>0</v>
      </c>
      <c r="K94" s="27">
        <f t="shared" si="15"/>
        <v>4386</v>
      </c>
      <c r="L94" s="26">
        <f t="shared" si="16"/>
        <v>4386</v>
      </c>
      <c r="M94" s="25">
        <v>41</v>
      </c>
      <c r="N94" s="14">
        <v>1</v>
      </c>
      <c r="O94" s="14" t="s">
        <v>299</v>
      </c>
    </row>
    <row r="95" spans="1:15" ht="87" customHeight="1">
      <c r="A95" s="24" t="s">
        <v>287</v>
      </c>
      <c r="B95" s="28" t="s">
        <v>300</v>
      </c>
      <c r="C95" s="14" t="s">
        <v>12</v>
      </c>
      <c r="D95" s="14" t="s">
        <v>301</v>
      </c>
      <c r="E95" s="14" t="s">
        <v>13</v>
      </c>
      <c r="F95" s="14" t="s">
        <v>302</v>
      </c>
      <c r="G95" s="26">
        <v>4684</v>
      </c>
      <c r="H95" s="26">
        <v>13050</v>
      </c>
      <c r="I95" s="26">
        <v>0</v>
      </c>
      <c r="J95" s="26">
        <v>0</v>
      </c>
      <c r="K95" s="27">
        <f t="shared" si="15"/>
        <v>17734</v>
      </c>
      <c r="L95" s="26">
        <f t="shared" si="16"/>
        <v>4433.5</v>
      </c>
      <c r="M95" s="14">
        <v>13</v>
      </c>
      <c r="N95" s="14">
        <v>4</v>
      </c>
      <c r="O95" s="14" t="s">
        <v>303</v>
      </c>
    </row>
    <row r="96" spans="1:15" ht="87" customHeight="1">
      <c r="A96" s="24" t="s">
        <v>287</v>
      </c>
      <c r="B96" s="56" t="s">
        <v>304</v>
      </c>
      <c r="C96" s="14" t="s">
        <v>12</v>
      </c>
      <c r="D96" s="14" t="s">
        <v>305</v>
      </c>
      <c r="E96" s="14" t="s">
        <v>13</v>
      </c>
      <c r="F96" s="14" t="s">
        <v>215</v>
      </c>
      <c r="G96" s="26">
        <v>1566</v>
      </c>
      <c r="H96" s="26">
        <v>6525</v>
      </c>
      <c r="I96" s="26">
        <v>0</v>
      </c>
      <c r="J96" s="26">
        <v>0</v>
      </c>
      <c r="K96" s="27">
        <f t="shared" si="15"/>
        <v>8091</v>
      </c>
      <c r="L96" s="26">
        <f t="shared" si="16"/>
        <v>2697</v>
      </c>
      <c r="M96" s="14">
        <v>14</v>
      </c>
      <c r="N96" s="14">
        <v>3</v>
      </c>
      <c r="O96" s="57" t="s">
        <v>306</v>
      </c>
    </row>
    <row r="97" spans="1:15" ht="87" customHeight="1">
      <c r="A97" s="24" t="s">
        <v>287</v>
      </c>
      <c r="B97" s="14" t="s">
        <v>307</v>
      </c>
      <c r="C97" s="14" t="s">
        <v>12</v>
      </c>
      <c r="D97" s="14" t="s">
        <v>308</v>
      </c>
      <c r="E97" s="25" t="s">
        <v>13</v>
      </c>
      <c r="F97" s="14" t="s">
        <v>309</v>
      </c>
      <c r="G97" s="26">
        <f>7529+1433</f>
        <v>8962</v>
      </c>
      <c r="H97" s="26">
        <f>16312.5+3262.5</f>
        <v>19575</v>
      </c>
      <c r="I97" s="26">
        <f>6500+1300</f>
        <v>7800</v>
      </c>
      <c r="J97" s="26">
        <v>0</v>
      </c>
      <c r="K97" s="27">
        <f t="shared" si="15"/>
        <v>36337</v>
      </c>
      <c r="L97" s="26">
        <f t="shared" si="16"/>
        <v>6056.166666666667</v>
      </c>
      <c r="M97" s="25">
        <v>24</v>
      </c>
      <c r="N97" s="14">
        <v>6</v>
      </c>
      <c r="O97" s="57" t="s">
        <v>310</v>
      </c>
    </row>
    <row r="98" spans="1:15" ht="89.25" customHeight="1">
      <c r="A98" s="24" t="s">
        <v>287</v>
      </c>
      <c r="B98" s="14" t="s">
        <v>311</v>
      </c>
      <c r="C98" s="14" t="s">
        <v>12</v>
      </c>
      <c r="D98" s="25"/>
      <c r="E98" s="25" t="s">
        <v>13</v>
      </c>
      <c r="F98" s="14" t="s">
        <v>14</v>
      </c>
      <c r="G98" s="26">
        <v>1487</v>
      </c>
      <c r="H98" s="26">
        <v>1450</v>
      </c>
      <c r="I98" s="26">
        <v>0</v>
      </c>
      <c r="J98" s="26">
        <v>0</v>
      </c>
      <c r="K98" s="27">
        <f t="shared" si="15"/>
        <v>2937</v>
      </c>
      <c r="L98" s="26">
        <f t="shared" si="16"/>
        <v>2937</v>
      </c>
      <c r="M98" s="25"/>
      <c r="N98" s="14">
        <v>1</v>
      </c>
      <c r="O98" s="14" t="s">
        <v>312</v>
      </c>
    </row>
    <row r="99" spans="1:15" ht="89.25" customHeight="1">
      <c r="A99" s="24" t="s">
        <v>287</v>
      </c>
      <c r="B99" s="56" t="s">
        <v>313</v>
      </c>
      <c r="C99" s="14" t="s">
        <v>12</v>
      </c>
      <c r="D99" s="14" t="s">
        <v>314</v>
      </c>
      <c r="E99" s="25" t="s">
        <v>13</v>
      </c>
      <c r="F99" s="14" t="s">
        <v>292</v>
      </c>
      <c r="G99" s="26">
        <v>0</v>
      </c>
      <c r="H99" s="26">
        <v>0</v>
      </c>
      <c r="I99" s="26">
        <v>4050</v>
      </c>
      <c r="J99" s="26">
        <v>0</v>
      </c>
      <c r="K99" s="27">
        <f t="shared" si="15"/>
        <v>4050</v>
      </c>
      <c r="L99" s="26">
        <f t="shared" si="16"/>
        <v>450</v>
      </c>
      <c r="M99" s="25">
        <v>30</v>
      </c>
      <c r="N99" s="14">
        <v>9</v>
      </c>
      <c r="O99" s="58" t="s">
        <v>315</v>
      </c>
    </row>
    <row r="100" spans="1:15" ht="89.25" customHeight="1">
      <c r="A100" s="24" t="s">
        <v>287</v>
      </c>
      <c r="B100" s="14" t="s">
        <v>316</v>
      </c>
      <c r="C100" s="14" t="s">
        <v>12</v>
      </c>
      <c r="D100" s="14" t="s">
        <v>317</v>
      </c>
      <c r="E100" s="14" t="s">
        <v>13</v>
      </c>
      <c r="F100" s="14" t="s">
        <v>14</v>
      </c>
      <c r="G100" s="26">
        <v>1689</v>
      </c>
      <c r="H100" s="26">
        <v>2175</v>
      </c>
      <c r="I100" s="26">
        <v>0</v>
      </c>
      <c r="J100" s="26">
        <v>0</v>
      </c>
      <c r="K100" s="27">
        <f t="shared" si="15"/>
        <v>3864</v>
      </c>
      <c r="L100" s="26">
        <f t="shared" si="16"/>
        <v>3864</v>
      </c>
      <c r="M100" s="14">
        <v>11</v>
      </c>
      <c r="N100" s="14">
        <v>1</v>
      </c>
      <c r="O100" s="14" t="s">
        <v>318</v>
      </c>
    </row>
    <row r="101" spans="1:15" ht="89.25" customHeight="1">
      <c r="A101" s="24" t="s">
        <v>287</v>
      </c>
      <c r="B101" s="14" t="s">
        <v>319</v>
      </c>
      <c r="C101" s="14" t="s">
        <v>12</v>
      </c>
      <c r="D101" s="14" t="s">
        <v>320</v>
      </c>
      <c r="E101" s="14" t="s">
        <v>13</v>
      </c>
      <c r="F101" s="14" t="s">
        <v>321</v>
      </c>
      <c r="G101" s="26">
        <v>3393</v>
      </c>
      <c r="H101" s="26">
        <v>5075</v>
      </c>
      <c r="I101" s="14">
        <v>0</v>
      </c>
      <c r="J101" s="14">
        <v>0</v>
      </c>
      <c r="K101" s="27">
        <f t="shared" si="15"/>
        <v>8468</v>
      </c>
      <c r="L101" s="26">
        <f t="shared" si="16"/>
        <v>4234</v>
      </c>
      <c r="M101" s="14">
        <v>16</v>
      </c>
      <c r="N101" s="14">
        <v>2</v>
      </c>
      <c r="O101" s="14" t="s">
        <v>322</v>
      </c>
    </row>
    <row r="102" spans="1:15" ht="89.25" customHeight="1">
      <c r="A102" s="24" t="s">
        <v>287</v>
      </c>
      <c r="B102" s="14" t="s">
        <v>323</v>
      </c>
      <c r="C102" s="14" t="s">
        <v>16</v>
      </c>
      <c r="D102" s="14" t="s">
        <v>92</v>
      </c>
      <c r="E102" s="14" t="s">
        <v>324</v>
      </c>
      <c r="F102" s="14" t="s">
        <v>63</v>
      </c>
      <c r="G102" s="26">
        <v>0</v>
      </c>
      <c r="H102" s="26">
        <v>0</v>
      </c>
      <c r="I102" s="26">
        <v>0</v>
      </c>
      <c r="J102" s="26">
        <v>0</v>
      </c>
      <c r="K102" s="27">
        <f t="shared" si="15"/>
        <v>0</v>
      </c>
      <c r="L102" s="26">
        <f t="shared" si="16"/>
        <v>0</v>
      </c>
      <c r="M102" s="14">
        <v>3</v>
      </c>
      <c r="N102" s="14">
        <v>18</v>
      </c>
      <c r="O102" s="14" t="s">
        <v>325</v>
      </c>
    </row>
    <row r="103" spans="1:15" ht="89.25" customHeight="1">
      <c r="A103" s="24" t="s">
        <v>287</v>
      </c>
      <c r="B103" s="14" t="s">
        <v>323</v>
      </c>
      <c r="C103" s="14" t="s">
        <v>16</v>
      </c>
      <c r="D103" s="14" t="s">
        <v>92</v>
      </c>
      <c r="E103" s="14" t="s">
        <v>324</v>
      </c>
      <c r="F103" s="14" t="s">
        <v>63</v>
      </c>
      <c r="G103" s="26">
        <v>0</v>
      </c>
      <c r="H103" s="26">
        <v>0</v>
      </c>
      <c r="I103" s="26">
        <v>0</v>
      </c>
      <c r="J103" s="26">
        <v>0</v>
      </c>
      <c r="K103" s="27">
        <f t="shared" si="15"/>
        <v>0</v>
      </c>
      <c r="L103" s="26">
        <f t="shared" si="16"/>
        <v>0</v>
      </c>
      <c r="M103" s="14">
        <v>3</v>
      </c>
      <c r="N103" s="14">
        <v>18</v>
      </c>
      <c r="O103" s="14" t="s">
        <v>326</v>
      </c>
    </row>
    <row r="104" spans="1:15" ht="89.25" customHeight="1">
      <c r="A104" s="24" t="s">
        <v>287</v>
      </c>
      <c r="B104" s="14" t="s">
        <v>327</v>
      </c>
      <c r="C104" s="14" t="s">
        <v>16</v>
      </c>
      <c r="D104" s="14" t="s">
        <v>92</v>
      </c>
      <c r="E104" s="14" t="s">
        <v>324</v>
      </c>
      <c r="F104" s="14" t="s">
        <v>63</v>
      </c>
      <c r="G104" s="26">
        <v>0</v>
      </c>
      <c r="H104" s="26">
        <v>0</v>
      </c>
      <c r="I104" s="26">
        <v>0</v>
      </c>
      <c r="J104" s="26">
        <v>0</v>
      </c>
      <c r="K104" s="27">
        <f t="shared" si="15"/>
        <v>0</v>
      </c>
      <c r="L104" s="26">
        <f t="shared" si="16"/>
        <v>0</v>
      </c>
      <c r="M104" s="14">
        <v>3</v>
      </c>
      <c r="N104" s="14">
        <v>18</v>
      </c>
      <c r="O104" s="14" t="s">
        <v>328</v>
      </c>
    </row>
    <row r="105" spans="1:15" ht="89.25" customHeight="1">
      <c r="A105" s="62" t="s">
        <v>329</v>
      </c>
      <c r="B105" s="25" t="s">
        <v>20</v>
      </c>
      <c r="C105" s="14" t="s">
        <v>12</v>
      </c>
      <c r="D105" s="25" t="s">
        <v>92</v>
      </c>
      <c r="E105" s="25" t="s">
        <v>13</v>
      </c>
      <c r="F105" s="14" t="s">
        <v>288</v>
      </c>
      <c r="G105" s="26">
        <v>0</v>
      </c>
      <c r="H105" s="26">
        <v>0</v>
      </c>
      <c r="I105" s="26">
        <v>3053.7</v>
      </c>
      <c r="J105" s="26">
        <v>0</v>
      </c>
      <c r="K105" s="27">
        <f>G105+H105+I105+J105</f>
        <v>3053.7</v>
      </c>
      <c r="L105" s="26">
        <f>K105/N105</f>
        <v>3053.7</v>
      </c>
      <c r="M105" s="25">
        <v>45</v>
      </c>
      <c r="N105" s="14">
        <v>1</v>
      </c>
      <c r="O105" s="14" t="s">
        <v>67</v>
      </c>
    </row>
    <row r="106" spans="1:15" ht="89.25" customHeight="1">
      <c r="A106" s="62" t="s">
        <v>329</v>
      </c>
      <c r="B106" s="25" t="s">
        <v>201</v>
      </c>
      <c r="C106" s="14" t="s">
        <v>12</v>
      </c>
      <c r="D106" s="25" t="s">
        <v>92</v>
      </c>
      <c r="E106" s="25" t="s">
        <v>13</v>
      </c>
      <c r="F106" s="14" t="s">
        <v>289</v>
      </c>
      <c r="G106" s="26">
        <v>0</v>
      </c>
      <c r="H106" s="26">
        <v>0</v>
      </c>
      <c r="I106" s="26">
        <v>6509</v>
      </c>
      <c r="J106" s="26">
        <v>0</v>
      </c>
      <c r="K106" s="27">
        <f t="shared" ref="K106:K118" si="17">G106+H106+I106+J106</f>
        <v>6509</v>
      </c>
      <c r="L106" s="26">
        <f>K106/N106</f>
        <v>2169.6666666666665</v>
      </c>
      <c r="M106" s="25">
        <v>45</v>
      </c>
      <c r="N106" s="14">
        <v>3</v>
      </c>
      <c r="O106" s="14" t="s">
        <v>203</v>
      </c>
    </row>
    <row r="107" spans="1:15" ht="89.25" customHeight="1">
      <c r="A107" s="62" t="s">
        <v>329</v>
      </c>
      <c r="B107" s="14" t="s">
        <v>330</v>
      </c>
      <c r="C107" s="14" t="s">
        <v>12</v>
      </c>
      <c r="D107" s="14" t="s">
        <v>331</v>
      </c>
      <c r="E107" s="25" t="s">
        <v>13</v>
      </c>
      <c r="F107" s="26" t="s">
        <v>30</v>
      </c>
      <c r="G107" s="26">
        <v>0</v>
      </c>
      <c r="H107" s="26">
        <v>0</v>
      </c>
      <c r="I107" s="26">
        <v>0</v>
      </c>
      <c r="J107" s="26">
        <v>0</v>
      </c>
      <c r="K107" s="27">
        <f t="shared" si="17"/>
        <v>0</v>
      </c>
      <c r="L107" s="26">
        <f t="shared" ref="L107:L119" si="18">K107/N107</f>
        <v>0</v>
      </c>
      <c r="M107" s="25">
        <v>16</v>
      </c>
      <c r="N107" s="14">
        <v>2</v>
      </c>
      <c r="O107" s="14" t="s">
        <v>332</v>
      </c>
    </row>
    <row r="108" spans="1:15" ht="89.25" customHeight="1">
      <c r="A108" s="62" t="s">
        <v>329</v>
      </c>
      <c r="B108" s="14" t="s">
        <v>333</v>
      </c>
      <c r="C108" s="14" t="s">
        <v>16</v>
      </c>
      <c r="D108" s="25" t="s">
        <v>92</v>
      </c>
      <c r="E108" s="14" t="s">
        <v>324</v>
      </c>
      <c r="F108" s="34" t="s">
        <v>63</v>
      </c>
      <c r="G108" s="26">
        <v>0</v>
      </c>
      <c r="H108" s="26">
        <v>0</v>
      </c>
      <c r="I108" s="26">
        <v>0</v>
      </c>
      <c r="J108" s="26">
        <v>0</v>
      </c>
      <c r="K108" s="27">
        <f t="shared" si="17"/>
        <v>0</v>
      </c>
      <c r="L108" s="26">
        <f t="shared" si="18"/>
        <v>0</v>
      </c>
      <c r="M108" s="59">
        <v>3</v>
      </c>
      <c r="N108" s="59">
        <v>17</v>
      </c>
      <c r="O108" s="14" t="s">
        <v>334</v>
      </c>
    </row>
    <row r="109" spans="1:15" ht="89.25" customHeight="1">
      <c r="A109" s="62" t="s">
        <v>329</v>
      </c>
      <c r="B109" s="14" t="s">
        <v>335</v>
      </c>
      <c r="C109" s="14" t="s">
        <v>16</v>
      </c>
      <c r="D109" s="25" t="s">
        <v>92</v>
      </c>
      <c r="E109" s="14" t="s">
        <v>324</v>
      </c>
      <c r="F109" s="34" t="s">
        <v>63</v>
      </c>
      <c r="G109" s="26">
        <v>0</v>
      </c>
      <c r="H109" s="26">
        <v>0</v>
      </c>
      <c r="I109" s="26">
        <v>0</v>
      </c>
      <c r="J109" s="26">
        <v>0</v>
      </c>
      <c r="K109" s="27">
        <f t="shared" si="17"/>
        <v>0</v>
      </c>
      <c r="L109" s="26">
        <f t="shared" si="18"/>
        <v>0</v>
      </c>
      <c r="M109" s="59">
        <v>3</v>
      </c>
      <c r="N109" s="59">
        <v>15</v>
      </c>
      <c r="O109" s="14" t="s">
        <v>336</v>
      </c>
    </row>
    <row r="110" spans="1:15" ht="89.25" customHeight="1">
      <c r="A110" s="62" t="s">
        <v>329</v>
      </c>
      <c r="B110" s="14" t="s">
        <v>337</v>
      </c>
      <c r="C110" s="14" t="s">
        <v>16</v>
      </c>
      <c r="D110" s="25" t="s">
        <v>92</v>
      </c>
      <c r="E110" s="14" t="s">
        <v>324</v>
      </c>
      <c r="F110" s="34" t="s">
        <v>63</v>
      </c>
      <c r="G110" s="26">
        <v>0</v>
      </c>
      <c r="H110" s="26">
        <v>0</v>
      </c>
      <c r="I110" s="26">
        <v>0</v>
      </c>
      <c r="J110" s="26">
        <v>0</v>
      </c>
      <c r="K110" s="27">
        <f t="shared" si="17"/>
        <v>0</v>
      </c>
      <c r="L110" s="26">
        <f t="shared" si="18"/>
        <v>0</v>
      </c>
      <c r="M110" s="59">
        <v>3</v>
      </c>
      <c r="N110" s="59">
        <v>15</v>
      </c>
      <c r="O110" s="14" t="s">
        <v>338</v>
      </c>
    </row>
    <row r="111" spans="1:15" ht="89.25" customHeight="1">
      <c r="A111" s="62" t="s">
        <v>329</v>
      </c>
      <c r="B111" s="14" t="s">
        <v>339</v>
      </c>
      <c r="C111" s="14" t="s">
        <v>16</v>
      </c>
      <c r="D111" s="25" t="s">
        <v>92</v>
      </c>
      <c r="E111" s="14" t="s">
        <v>324</v>
      </c>
      <c r="F111" s="34" t="s">
        <v>63</v>
      </c>
      <c r="G111" s="26">
        <v>0</v>
      </c>
      <c r="H111" s="26">
        <v>0</v>
      </c>
      <c r="I111" s="26">
        <v>0</v>
      </c>
      <c r="J111" s="26">
        <v>0</v>
      </c>
      <c r="K111" s="27">
        <f t="shared" si="17"/>
        <v>0</v>
      </c>
      <c r="L111" s="26">
        <f t="shared" si="18"/>
        <v>0</v>
      </c>
      <c r="M111" s="59">
        <v>3</v>
      </c>
      <c r="N111" s="59">
        <v>13</v>
      </c>
      <c r="O111" s="14" t="s">
        <v>340</v>
      </c>
    </row>
    <row r="112" spans="1:15" ht="89.25" customHeight="1">
      <c r="A112" s="62" t="s">
        <v>329</v>
      </c>
      <c r="B112" s="14" t="s">
        <v>341</v>
      </c>
      <c r="C112" s="14" t="s">
        <v>12</v>
      </c>
      <c r="D112" s="14" t="s">
        <v>342</v>
      </c>
      <c r="E112" s="14" t="s">
        <v>13</v>
      </c>
      <c r="F112" s="14" t="s">
        <v>343</v>
      </c>
      <c r="G112" s="26">
        <v>2056</v>
      </c>
      <c r="H112" s="26">
        <v>5075</v>
      </c>
      <c r="I112" s="26">
        <v>1500</v>
      </c>
      <c r="J112" s="14">
        <v>0</v>
      </c>
      <c r="K112" s="27">
        <f t="shared" si="17"/>
        <v>8631</v>
      </c>
      <c r="L112" s="26">
        <f t="shared" si="18"/>
        <v>4315.5</v>
      </c>
      <c r="M112" s="14">
        <v>16</v>
      </c>
      <c r="N112" s="14">
        <v>2</v>
      </c>
      <c r="O112" s="14" t="s">
        <v>344</v>
      </c>
    </row>
    <row r="113" spans="1:15" ht="89.25" customHeight="1">
      <c r="A113" s="62" t="s">
        <v>329</v>
      </c>
      <c r="B113" s="14" t="s">
        <v>345</v>
      </c>
      <c r="C113" s="14" t="s">
        <v>12</v>
      </c>
      <c r="D113" s="14" t="s">
        <v>346</v>
      </c>
      <c r="E113" s="14" t="s">
        <v>347</v>
      </c>
      <c r="F113" s="14" t="s">
        <v>14</v>
      </c>
      <c r="G113" s="26">
        <v>1003</v>
      </c>
      <c r="H113" s="26">
        <v>2900</v>
      </c>
      <c r="I113" s="26">
        <v>2590</v>
      </c>
      <c r="J113" s="14">
        <v>0</v>
      </c>
      <c r="K113" s="27">
        <f t="shared" si="17"/>
        <v>6493</v>
      </c>
      <c r="L113" s="26">
        <f t="shared" si="18"/>
        <v>6493</v>
      </c>
      <c r="M113" s="25">
        <v>21</v>
      </c>
      <c r="N113" s="14">
        <v>1</v>
      </c>
      <c r="O113" s="14" t="s">
        <v>348</v>
      </c>
    </row>
    <row r="114" spans="1:15" ht="89.25" customHeight="1">
      <c r="A114" s="62" t="s">
        <v>329</v>
      </c>
      <c r="B114" s="14" t="s">
        <v>349</v>
      </c>
      <c r="C114" s="14" t="s">
        <v>12</v>
      </c>
      <c r="D114" s="14" t="s">
        <v>350</v>
      </c>
      <c r="E114" s="25" t="s">
        <v>13</v>
      </c>
      <c r="F114" s="14" t="s">
        <v>351</v>
      </c>
      <c r="G114" s="14">
        <v>684.95</v>
      </c>
      <c r="H114" s="26">
        <v>1812.5</v>
      </c>
      <c r="I114" s="14">
        <v>0</v>
      </c>
      <c r="J114" s="14">
        <v>0</v>
      </c>
      <c r="K114" s="27">
        <f t="shared" si="17"/>
        <v>2497.4499999999998</v>
      </c>
      <c r="L114" s="26">
        <f t="shared" si="18"/>
        <v>2497.4499999999998</v>
      </c>
      <c r="M114" s="25">
        <v>6</v>
      </c>
      <c r="N114" s="14">
        <v>1</v>
      </c>
      <c r="O114" s="14" t="s">
        <v>352</v>
      </c>
    </row>
    <row r="115" spans="1:15" ht="89.25" customHeight="1">
      <c r="A115" s="62" t="s">
        <v>329</v>
      </c>
      <c r="B115" s="14" t="s">
        <v>353</v>
      </c>
      <c r="C115" s="14" t="s">
        <v>16</v>
      </c>
      <c r="D115" s="14" t="s">
        <v>354</v>
      </c>
      <c r="E115" s="14" t="s">
        <v>355</v>
      </c>
      <c r="F115" s="14" t="s">
        <v>63</v>
      </c>
      <c r="G115" s="26">
        <v>0</v>
      </c>
      <c r="H115" s="26">
        <v>0</v>
      </c>
      <c r="I115" s="26">
        <v>0</v>
      </c>
      <c r="J115" s="26">
        <v>0</v>
      </c>
      <c r="K115" s="27">
        <f t="shared" si="17"/>
        <v>0</v>
      </c>
      <c r="L115" s="26">
        <f t="shared" si="18"/>
        <v>0</v>
      </c>
      <c r="M115" s="25">
        <v>4</v>
      </c>
      <c r="N115" s="14">
        <v>7</v>
      </c>
      <c r="O115" s="14" t="s">
        <v>356</v>
      </c>
    </row>
    <row r="116" spans="1:15" ht="89.25" customHeight="1">
      <c r="A116" s="62" t="s">
        <v>329</v>
      </c>
      <c r="B116" s="14" t="s">
        <v>357</v>
      </c>
      <c r="C116" s="14" t="s">
        <v>12</v>
      </c>
      <c r="D116" s="14" t="s">
        <v>358</v>
      </c>
      <c r="E116" s="14" t="s">
        <v>359</v>
      </c>
      <c r="F116" s="14" t="s">
        <v>360</v>
      </c>
      <c r="G116" s="14">
        <v>0</v>
      </c>
      <c r="H116" s="26">
        <v>2025</v>
      </c>
      <c r="I116" s="14">
        <v>0</v>
      </c>
      <c r="J116" s="14">
        <v>0</v>
      </c>
      <c r="K116" s="27">
        <f t="shared" si="17"/>
        <v>2025</v>
      </c>
      <c r="L116" s="26">
        <f t="shared" si="18"/>
        <v>405</v>
      </c>
      <c r="M116" s="25">
        <v>8</v>
      </c>
      <c r="N116" s="14">
        <v>5</v>
      </c>
      <c r="O116" s="14" t="s">
        <v>361</v>
      </c>
    </row>
    <row r="117" spans="1:15" ht="98.25" customHeight="1">
      <c r="A117" s="62" t="s">
        <v>329</v>
      </c>
      <c r="B117" s="60" t="s">
        <v>362</v>
      </c>
      <c r="C117" s="14" t="s">
        <v>12</v>
      </c>
      <c r="D117" s="14" t="s">
        <v>363</v>
      </c>
      <c r="E117" s="14" t="s">
        <v>13</v>
      </c>
      <c r="F117" s="14" t="s">
        <v>364</v>
      </c>
      <c r="G117" s="26">
        <v>23355</v>
      </c>
      <c r="H117" s="26">
        <v>75400</v>
      </c>
      <c r="I117" s="26">
        <v>16500</v>
      </c>
      <c r="J117" s="26">
        <v>0</v>
      </c>
      <c r="K117" s="27">
        <f t="shared" si="17"/>
        <v>115255</v>
      </c>
      <c r="L117" s="26">
        <f t="shared" si="18"/>
        <v>5238.863636363636</v>
      </c>
      <c r="M117" s="14">
        <v>14</v>
      </c>
      <c r="N117" s="14">
        <v>22</v>
      </c>
      <c r="O117" s="61" t="s">
        <v>365</v>
      </c>
    </row>
    <row r="118" spans="1:15" ht="89.25" customHeight="1">
      <c r="A118" s="62" t="s">
        <v>329</v>
      </c>
      <c r="B118" s="28" t="s">
        <v>366</v>
      </c>
      <c r="C118" s="14" t="s">
        <v>16</v>
      </c>
      <c r="D118" s="14" t="s">
        <v>92</v>
      </c>
      <c r="E118" s="14" t="s">
        <v>150</v>
      </c>
      <c r="F118" s="14" t="s">
        <v>63</v>
      </c>
      <c r="G118" s="26">
        <v>0</v>
      </c>
      <c r="H118" s="26">
        <v>0</v>
      </c>
      <c r="I118" s="26">
        <v>1170</v>
      </c>
      <c r="J118" s="26">
        <v>307.8</v>
      </c>
      <c r="K118" s="27">
        <f t="shared" si="17"/>
        <v>1477.8</v>
      </c>
      <c r="L118" s="26">
        <f t="shared" si="18"/>
        <v>64.252173913043478</v>
      </c>
      <c r="M118" s="14">
        <v>6</v>
      </c>
      <c r="N118" s="14">
        <v>23</v>
      </c>
      <c r="O118" s="61" t="s">
        <v>367</v>
      </c>
    </row>
    <row r="119" spans="1:15" ht="89.25" customHeight="1">
      <c r="A119" s="62" t="s">
        <v>329</v>
      </c>
      <c r="B119" s="28" t="s">
        <v>368</v>
      </c>
      <c r="C119" s="14" t="s">
        <v>16</v>
      </c>
      <c r="D119" s="14" t="s">
        <v>369</v>
      </c>
      <c r="E119" s="14" t="s">
        <v>370</v>
      </c>
      <c r="F119" s="14" t="s">
        <v>63</v>
      </c>
      <c r="G119" s="26">
        <v>0</v>
      </c>
      <c r="H119" s="26">
        <v>0</v>
      </c>
      <c r="I119" s="26">
        <v>4450</v>
      </c>
      <c r="J119" s="26">
        <v>0</v>
      </c>
      <c r="K119" s="27">
        <f>G119+H119+I119+J119</f>
        <v>4450</v>
      </c>
      <c r="L119" s="26">
        <f t="shared" si="18"/>
        <v>28.896103896103895</v>
      </c>
      <c r="M119" s="14">
        <v>2</v>
      </c>
      <c r="N119" s="14">
        <v>154</v>
      </c>
      <c r="O119" s="61" t="s">
        <v>371</v>
      </c>
    </row>
    <row r="120" spans="1:15" ht="48">
      <c r="A120" s="24" t="s">
        <v>385</v>
      </c>
      <c r="B120" s="25" t="s">
        <v>20</v>
      </c>
      <c r="C120" s="14" t="s">
        <v>12</v>
      </c>
      <c r="D120" s="25" t="s">
        <v>92</v>
      </c>
      <c r="E120" s="25" t="s">
        <v>13</v>
      </c>
      <c r="F120" s="14" t="s">
        <v>288</v>
      </c>
      <c r="G120" s="26">
        <v>0</v>
      </c>
      <c r="H120" s="26">
        <v>0</v>
      </c>
      <c r="I120" s="26">
        <v>3053.7</v>
      </c>
      <c r="J120" s="26">
        <v>0</v>
      </c>
      <c r="K120" s="27">
        <f>G120+H120+I120+J120</f>
        <v>3053.7</v>
      </c>
      <c r="L120" s="26">
        <f>K120/N120</f>
        <v>3053.7</v>
      </c>
      <c r="M120" s="25">
        <v>45</v>
      </c>
      <c r="N120" s="14">
        <v>1</v>
      </c>
      <c r="O120" s="14" t="s">
        <v>67</v>
      </c>
    </row>
    <row r="121" spans="1:15" ht="120">
      <c r="A121" s="24" t="s">
        <v>385</v>
      </c>
      <c r="B121" s="25" t="s">
        <v>201</v>
      </c>
      <c r="C121" s="14" t="s">
        <v>12</v>
      </c>
      <c r="D121" s="25" t="s">
        <v>92</v>
      </c>
      <c r="E121" s="25" t="s">
        <v>13</v>
      </c>
      <c r="F121" s="14" t="s">
        <v>289</v>
      </c>
      <c r="G121" s="26">
        <v>0</v>
      </c>
      <c r="H121" s="26">
        <v>0</v>
      </c>
      <c r="I121" s="26">
        <v>6509</v>
      </c>
      <c r="J121" s="26">
        <v>0</v>
      </c>
      <c r="K121" s="27">
        <f t="shared" ref="K121:K122" si="19">G121+H121+I121+J121</f>
        <v>6509</v>
      </c>
      <c r="L121" s="26">
        <f>K121/N121</f>
        <v>2169.6666666666665</v>
      </c>
      <c r="M121" s="25">
        <v>45</v>
      </c>
      <c r="N121" s="14">
        <v>3</v>
      </c>
      <c r="O121" s="14" t="s">
        <v>203</v>
      </c>
    </row>
    <row r="122" spans="1:15" ht="24">
      <c r="A122" s="24" t="s">
        <v>385</v>
      </c>
      <c r="B122" s="25" t="s">
        <v>372</v>
      </c>
      <c r="C122" s="14" t="s">
        <v>12</v>
      </c>
      <c r="D122" s="25" t="s">
        <v>373</v>
      </c>
      <c r="E122" s="25" t="s">
        <v>13</v>
      </c>
      <c r="F122" s="14" t="s">
        <v>14</v>
      </c>
      <c r="G122" s="26">
        <v>4271.2</v>
      </c>
      <c r="H122" s="26">
        <f>2*1450</f>
        <v>2900</v>
      </c>
      <c r="I122" s="26">
        <v>0</v>
      </c>
      <c r="J122" s="26">
        <v>0</v>
      </c>
      <c r="K122" s="27">
        <f t="shared" si="19"/>
        <v>7171.2</v>
      </c>
      <c r="L122" s="26">
        <f>K122/N122</f>
        <v>3585.6</v>
      </c>
      <c r="M122" s="25">
        <v>8</v>
      </c>
      <c r="N122" s="14">
        <v>2</v>
      </c>
      <c r="O122" s="14" t="s">
        <v>374</v>
      </c>
    </row>
    <row r="123" spans="1:15" ht="96">
      <c r="A123" s="24" t="s">
        <v>385</v>
      </c>
      <c r="B123" s="25" t="s">
        <v>375</v>
      </c>
      <c r="C123" s="14" t="s">
        <v>12</v>
      </c>
      <c r="D123" s="66" t="s">
        <v>376</v>
      </c>
      <c r="E123" s="25" t="s">
        <v>13</v>
      </c>
      <c r="F123" s="14" t="s">
        <v>30</v>
      </c>
      <c r="G123" s="26">
        <v>0</v>
      </c>
      <c r="H123" s="26">
        <v>0</v>
      </c>
      <c r="I123" s="26">
        <v>200</v>
      </c>
      <c r="J123" s="26">
        <v>0</v>
      </c>
      <c r="K123" s="27">
        <v>400</v>
      </c>
      <c r="L123" s="26">
        <v>200</v>
      </c>
      <c r="M123" s="25">
        <v>7</v>
      </c>
      <c r="N123" s="14">
        <v>2</v>
      </c>
      <c r="O123" s="67" t="s">
        <v>377</v>
      </c>
    </row>
    <row r="124" spans="1:15" ht="78.75">
      <c r="A124" s="24" t="s">
        <v>385</v>
      </c>
      <c r="B124" s="25" t="s">
        <v>378</v>
      </c>
      <c r="C124" s="14" t="s">
        <v>12</v>
      </c>
      <c r="D124" s="25" t="s">
        <v>379</v>
      </c>
      <c r="E124" s="25" t="s">
        <v>13</v>
      </c>
      <c r="F124" s="14" t="s">
        <v>14</v>
      </c>
      <c r="G124" s="26">
        <v>4518.09</v>
      </c>
      <c r="H124" s="26">
        <v>8700</v>
      </c>
      <c r="I124" s="26">
        <v>0</v>
      </c>
      <c r="J124" s="26">
        <v>0</v>
      </c>
      <c r="K124" s="27">
        <v>13218.09</v>
      </c>
      <c r="L124" s="26">
        <v>4406.03</v>
      </c>
      <c r="M124" s="25">
        <v>24</v>
      </c>
      <c r="N124" s="14">
        <v>3</v>
      </c>
      <c r="O124" s="67" t="s">
        <v>380</v>
      </c>
    </row>
    <row r="125" spans="1:15" ht="110.25">
      <c r="A125" s="24" t="s">
        <v>385</v>
      </c>
      <c r="B125" s="25" t="s">
        <v>381</v>
      </c>
      <c r="C125" s="14" t="s">
        <v>12</v>
      </c>
      <c r="D125" s="25" t="s">
        <v>92</v>
      </c>
      <c r="E125" s="25" t="s">
        <v>13</v>
      </c>
      <c r="F125" s="14" t="s">
        <v>18</v>
      </c>
      <c r="G125" s="26">
        <v>1928</v>
      </c>
      <c r="H125" s="26">
        <v>6162.5</v>
      </c>
      <c r="I125" s="26">
        <v>0</v>
      </c>
      <c r="J125" s="26">
        <v>0</v>
      </c>
      <c r="K125" s="27">
        <f t="shared" ref="K125" si="20">G125+H125+I125+J125</f>
        <v>8090.5</v>
      </c>
      <c r="L125" s="26">
        <f>K125/N125</f>
        <v>2696.8333333333335</v>
      </c>
      <c r="M125" s="25">
        <v>16</v>
      </c>
      <c r="N125" s="14">
        <v>3</v>
      </c>
      <c r="O125" s="67" t="s">
        <v>382</v>
      </c>
    </row>
    <row r="126" spans="1:15" ht="220.5">
      <c r="A126" s="24" t="s">
        <v>385</v>
      </c>
      <c r="B126" s="68" t="s">
        <v>383</v>
      </c>
      <c r="C126" s="25" t="s">
        <v>12</v>
      </c>
      <c r="D126" s="14" t="s">
        <v>92</v>
      </c>
      <c r="E126" s="25" t="s">
        <v>13</v>
      </c>
      <c r="F126" s="25" t="s">
        <v>30</v>
      </c>
      <c r="G126" s="69">
        <v>0</v>
      </c>
      <c r="H126" s="26">
        <v>0</v>
      </c>
      <c r="I126" s="26">
        <v>250</v>
      </c>
      <c r="J126" s="26">
        <v>0</v>
      </c>
      <c r="K126" s="26">
        <v>1000</v>
      </c>
      <c r="L126" s="27">
        <v>250</v>
      </c>
      <c r="M126" s="70">
        <v>10</v>
      </c>
      <c r="N126" s="25">
        <v>4</v>
      </c>
      <c r="O126" s="71" t="s">
        <v>384</v>
      </c>
    </row>
    <row r="127" spans="1:15">
      <c r="A127" s="65" t="s">
        <v>200</v>
      </c>
      <c r="B127" s="65"/>
      <c r="C127" s="65"/>
      <c r="D127" s="65"/>
      <c r="E127" s="65"/>
      <c r="F127" s="65"/>
      <c r="G127" s="32">
        <f>SUM(G3:G126)</f>
        <v>161028.51</v>
      </c>
      <c r="H127" s="32">
        <f t="shared" ref="H127:N127" si="21">SUM(H3:H126)</f>
        <v>343665.38</v>
      </c>
      <c r="I127" s="32">
        <f t="shared" si="21"/>
        <v>318298.32000000007</v>
      </c>
      <c r="J127" s="32">
        <f t="shared" si="21"/>
        <v>13957.75</v>
      </c>
      <c r="K127" s="32">
        <f t="shared" si="21"/>
        <v>837939.95999999985</v>
      </c>
      <c r="L127" s="32">
        <f t="shared" si="21"/>
        <v>259164.74705674712</v>
      </c>
      <c r="M127" s="32">
        <f t="shared" si="21"/>
        <v>1979</v>
      </c>
      <c r="N127" s="32">
        <f t="shared" si="21"/>
        <v>1579</v>
      </c>
      <c r="O127" s="29"/>
    </row>
  </sheetData>
  <autoFilter ref="A1:F80"/>
  <mergeCells count="1">
    <mergeCell ref="A127:F127"/>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Dezembro</vt:lpstr>
      <vt:lpstr>Capacitação Público Interno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2020-01-27T16:52:22Z</dcterms:modified>
</cp:coreProperties>
</file>